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Thompson Couplings Team\TCAE Selection Spreadsheet &amp; ROI\"/>
    </mc:Choice>
  </mc:AlternateContent>
  <xr:revisionPtr revIDLastSave="0" documentId="8_{0A610592-0B9E-4A30-91D7-A284B97C8C70}" xr6:coauthVersionLast="47" xr6:coauthVersionMax="47" xr10:uidLastSave="{00000000-0000-0000-0000-000000000000}"/>
  <workbookProtection workbookAlgorithmName="SHA-512" workbookHashValue="zaL284Cs21eXWl1VL9vent4X+p0Rp1laC/hzMiMqSg+lTLsksPWF+rMiyVtazBdSbGvtpKjkTXqR8Mjkz0qBGg==" workbookSaltValue="upnDxlPe2q07onFaLsFROA==" workbookSpinCount="100000" lockStructure="1"/>
  <bookViews>
    <workbookView xWindow="-98" yWindow="-98" windowWidth="21795" windowHeight="13875" xr2:uid="{00000000-000D-0000-FFFF-FFFF00000000}"/>
  </bookViews>
  <sheets>
    <sheet name="Return on Investment" sheetId="3" r:id="rId1"/>
    <sheet name="Sheet3" sheetId="4" state="hidden" r:id="rId2"/>
  </sheets>
  <definedNames>
    <definedName name="CRC">Sheet3!$B$1</definedName>
    <definedName name="Laser">Sheet3!$B$8</definedName>
    <definedName name="LCH">Sheet3!$B$3</definedName>
    <definedName name="LPI">Sheet3!$B$9</definedName>
    <definedName name="MHtoR">Sheet3!$B$2</definedName>
    <definedName name="MHtoS">Sheet3!$B$7</definedName>
    <definedName name="PartsCost">Sheet3!$B$5</definedName>
    <definedName name="RPC">Sheet3!$B$5</definedName>
    <definedName name="RPCycle">Sheet3!$B$4</definedName>
    <definedName name="RSI">Sheet3!$B$6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4" l="1"/>
  <c r="K35" i="4"/>
  <c r="F35" i="4"/>
  <c r="G21" i="4"/>
  <c r="M21" i="4"/>
  <c r="K21" i="4"/>
  <c r="B15" i="4"/>
  <c r="R25" i="3" l="1"/>
  <c r="B20" i="4"/>
  <c r="J35" i="4"/>
  <c r="J21" i="4"/>
  <c r="H4" i="4"/>
  <c r="F21" i="4"/>
  <c r="P6" i="4" s="1"/>
  <c r="H3" i="4"/>
  <c r="H2" i="4"/>
  <c r="P2" i="4" l="1"/>
  <c r="Q16" i="3" s="1"/>
  <c r="H5" i="4"/>
  <c r="H6" i="4"/>
  <c r="P3" i="4"/>
  <c r="P4" i="4"/>
  <c r="Q18" i="3" s="1"/>
  <c r="P8" i="4" l="1"/>
  <c r="Q21" i="3" s="1"/>
  <c r="Q17" i="3"/>
  <c r="P5" i="4"/>
  <c r="Q19" i="3" s="1"/>
  <c r="Q20" i="3"/>
  <c r="P7" i="4"/>
  <c r="Q22" i="3" s="1"/>
  <c r="Q23" i="3" l="1"/>
  <c r="B16" i="4"/>
  <c r="B17" i="4"/>
  <c r="B18" i="4"/>
  <c r="B14" i="4"/>
  <c r="B19" i="4" l="1"/>
  <c r="B27" i="4" l="1"/>
  <c r="Q10" i="3" s="1"/>
  <c r="B21" i="4"/>
  <c r="B23" i="4" s="1"/>
  <c r="R12" i="3"/>
  <c r="R26" i="3" s="1"/>
  <c r="R27" i="3" s="1"/>
  <c r="B26" i="4"/>
  <c r="R13" i="3" l="1"/>
  <c r="K2" i="3" s="1"/>
  <c r="K4" i="3"/>
</calcChain>
</file>

<file path=xl/sharedStrings.xml><?xml version="1.0" encoding="utf-8"?>
<sst xmlns="http://schemas.openxmlformats.org/spreadsheetml/2006/main" count="82" uniqueCount="62">
  <si>
    <t>Cost per kWh</t>
  </si>
  <si>
    <t>Coupling Replacement Cycle</t>
  </si>
  <si>
    <t>Motor Efficiency</t>
  </si>
  <si>
    <t>Weeks per year Operating</t>
  </si>
  <si>
    <t>Days per week Operating</t>
  </si>
  <si>
    <t>Hours per Day</t>
  </si>
  <si>
    <t>TCL Coupling Power Saving</t>
  </si>
  <si>
    <t>Man hours to Replace</t>
  </si>
  <si>
    <t>Replacement Parts Cost</t>
  </si>
  <si>
    <t>Replacment parts Cycle</t>
  </si>
  <si>
    <t>Lost Production Income Per Hour</t>
  </si>
  <si>
    <t>Man Hours to Service</t>
  </si>
  <si>
    <t>Regular Service Interval</t>
  </si>
  <si>
    <t>labour Cost Per Hour</t>
  </si>
  <si>
    <t>Internal Laser Aligning  Man hours</t>
  </si>
  <si>
    <t>POWER SAVINGS CALCULATION</t>
  </si>
  <si>
    <t>Motor Size</t>
  </si>
  <si>
    <t>3 YEAR COST OF OWNERSHIP</t>
  </si>
  <si>
    <t>New Coupling Cost</t>
  </si>
  <si>
    <t>Replacement Parts</t>
  </si>
  <si>
    <t>Answers</t>
  </si>
  <si>
    <t>Labour Cost to replace</t>
  </si>
  <si>
    <t>Thomson Coupling Cost</t>
  </si>
  <si>
    <t>Regular Service Labour Cost</t>
  </si>
  <si>
    <t>Lost Production</t>
  </si>
  <si>
    <t>Yrly Unschedule Maint Hours</t>
  </si>
  <si>
    <t>TCL Time in Service</t>
  </si>
  <si>
    <t>Total Man Hours to Replace</t>
  </si>
  <si>
    <t>Total Service Hours</t>
  </si>
  <si>
    <t>Laser Aligning Cost</t>
  </si>
  <si>
    <t xml:space="preserve">Cost per kWh </t>
  </si>
  <si>
    <t>Total Cost of Electricity</t>
  </si>
  <si>
    <t>Total kW used</t>
  </si>
  <si>
    <t>Saving of 3 years</t>
  </si>
  <si>
    <t>YEARLY Saving on Power</t>
  </si>
  <si>
    <t>ROI Coupling from Power in First year</t>
  </si>
  <si>
    <t>3 YEAR TOTAL COST OF CURRENT COUPLING</t>
  </si>
  <si>
    <t>TOTAL SAVINGS USING THOMPSON COUPLINGS</t>
  </si>
  <si>
    <t>3 YEAR ELECTICITY SAVINGS</t>
  </si>
  <si>
    <t>Cost of Current Coupling</t>
  </si>
  <si>
    <t>New TCL Coupling Cost</t>
  </si>
  <si>
    <t>What is the Hourly rate of Labour</t>
  </si>
  <si>
    <t>How many Man Hours to Service</t>
  </si>
  <si>
    <t>ROI on Power Savings</t>
  </si>
  <si>
    <t>Less THOMPSON COUPLNG COST</t>
  </si>
  <si>
    <t>How Often is the current Coupling/Insert  Replaced in MONTHS</t>
  </si>
  <si>
    <t>How Many Man HOURS does it take to Replace</t>
  </si>
  <si>
    <t>What is the Cycle for Replacment parts in MONTHS</t>
  </si>
  <si>
    <t>What is the Replacement  Cost of Parts</t>
  </si>
  <si>
    <t>What is your Regular Service Interval in MONTHS</t>
  </si>
  <si>
    <t>How many HOURS per YEAR  to repair based on unscheduled Breakdowns</t>
  </si>
  <si>
    <t xml:space="preserve">How many Man hours does it take for Laser Aligning  </t>
  </si>
  <si>
    <t>Lost Production Income Per Hour due to unscheduled breakdowns</t>
  </si>
  <si>
    <t>INSTALLATION</t>
  </si>
  <si>
    <t>SERVICE</t>
  </si>
  <si>
    <t>Current Coupling Cost</t>
  </si>
  <si>
    <t>TOTAL SAVINGS OVER 3 YEARS USING THOMPSON COUPLINGS</t>
  </si>
  <si>
    <t>Cost of Unshedule Maintenance</t>
  </si>
  <si>
    <t>Un-Scheduled Breakdown Cost</t>
  </si>
  <si>
    <t>TCL Coupling Kw Savings per Year</t>
  </si>
  <si>
    <t>Answer Kw Hour Saving per year</t>
  </si>
  <si>
    <t>Current Coupling Cost per 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</si>
</sst>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\ &quot; Months&quot;"/>
    <numFmt numFmtId="165" formatCode="_-* #,##0_-;\-* #,##0_-;_-* &quot;-&quot;??_-;_-@_-"/>
    <numFmt numFmtId="166" formatCode="0&quot; Cost&quot;"/>
    <numFmt numFmtId="167" formatCode="0&quot; Weeks&quot;"/>
    <numFmt numFmtId="168" formatCode="0&quot; Days&quot;"/>
    <numFmt numFmtId="169" formatCode="0&quot; Hours&quot;"/>
    <numFmt numFmtId="170" formatCode="0&quot; kW&quot;"/>
    <numFmt numFmtId="171" formatCode="#,##0;\(#,##0\)"/>
    <numFmt numFmtId="172" formatCode="0.0\ &quot; Months&quot;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4"/>
      <color theme="4" tint="-0.499984740745262"/>
      <name val="Arial"/>
      <family val="2"/>
    </font>
    <font>
      <b/>
      <sz val="18"/>
      <color rgb="FF000000"/>
      <name val="Arial"/>
      <family val="2"/>
    </font>
    <font>
      <b/>
      <sz val="10"/>
      <color theme="4" tint="-0.499984740745262"/>
      <name val="Times New Roman"/>
      <family val="1"/>
    </font>
    <font>
      <sz val="10"/>
      <color rgb="FF282829"/>
      <name val="Segoe UI"/>
      <family val="2"/>
    </font>
    <font>
      <b/>
      <sz val="12"/>
      <color rgb="FFFFFF00"/>
      <name val="Arial"/>
      <family val="2"/>
    </font>
    <font>
      <sz val="10"/>
      <color rgb="FF000000"/>
      <name val="Arial"/>
      <family val="2"/>
    </font>
    <font>
      <b/>
      <sz val="14"/>
      <color rgb="FFFFFF00"/>
      <name val="Arial"/>
      <family val="2"/>
    </font>
    <font>
      <b/>
      <sz val="16"/>
      <color rgb="FFFFFF00"/>
      <name val="Arial"/>
      <family val="2"/>
    </font>
    <font>
      <sz val="22"/>
      <color rgb="FF000000"/>
      <name val="Arial"/>
      <family val="2"/>
    </font>
    <font>
      <b/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9" fontId="1" fillId="0" borderId="0" xfId="0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0" fontId="0" fillId="4" borderId="0" xfId="0" applyFill="1" applyAlignment="1">
      <alignment horizontal="center" vertical="center"/>
    </xf>
    <xf numFmtId="164" fontId="0" fillId="0" borderId="0" xfId="0" applyNumberFormat="1"/>
    <xf numFmtId="165" fontId="0" fillId="0" borderId="0" xfId="1" applyNumberFormat="1" applyFont="1"/>
    <xf numFmtId="0" fontId="12" fillId="0" borderId="0" xfId="0" applyFont="1" applyAlignment="1">
      <alignment horizontal="left" vertical="top"/>
    </xf>
    <xf numFmtId="165" fontId="0" fillId="0" borderId="0" xfId="0" applyNumberFormat="1" applyAlignment="1">
      <alignment horizontal="left" vertical="top"/>
    </xf>
    <xf numFmtId="165" fontId="0" fillId="0" borderId="0" xfId="1" applyNumberFormat="1" applyFont="1" applyFill="1" applyAlignment="1">
      <alignment horizontal="right" vertical="top"/>
    </xf>
    <xf numFmtId="165" fontId="0" fillId="0" borderId="2" xfId="0" applyNumberFormat="1" applyBorder="1" applyAlignment="1">
      <alignment horizontal="left" vertical="top"/>
    </xf>
    <xf numFmtId="43" fontId="0" fillId="0" borderId="3" xfId="1" applyFont="1" applyBorder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top"/>
    </xf>
    <xf numFmtId="166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169" fontId="6" fillId="0" borderId="0" xfId="0" applyNumberFormat="1" applyFont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13" xfId="0" applyFont="1" applyBorder="1" applyAlignment="1" applyProtection="1">
      <alignment horizontal="left" vertical="top"/>
      <protection locked="0"/>
    </xf>
    <xf numFmtId="169" fontId="6" fillId="0" borderId="14" xfId="0" applyNumberFormat="1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6" borderId="0" xfId="0" applyFont="1" applyFill="1" applyAlignment="1">
      <alignment horizontal="right" vertical="center"/>
    </xf>
    <xf numFmtId="165" fontId="3" fillId="6" borderId="0" xfId="0" applyNumberFormat="1" applyFont="1" applyFill="1" applyAlignment="1">
      <alignment horizontal="right" vertical="center"/>
    </xf>
    <xf numFmtId="171" fontId="13" fillId="5" borderId="12" xfId="1" applyNumberFormat="1" applyFont="1" applyFill="1" applyBorder="1" applyAlignment="1">
      <alignment horizontal="right" vertical="center" wrapText="1"/>
    </xf>
    <xf numFmtId="165" fontId="13" fillId="5" borderId="12" xfId="1" applyNumberFormat="1" applyFont="1" applyFill="1" applyBorder="1" applyAlignment="1">
      <alignment horizontal="center" vertical="center" wrapText="1"/>
    </xf>
    <xf numFmtId="165" fontId="13" fillId="5" borderId="15" xfId="1" applyNumberFormat="1" applyFont="1" applyFill="1" applyBorder="1" applyAlignment="1">
      <alignment horizontal="center" vertical="center" wrapText="1"/>
    </xf>
    <xf numFmtId="165" fontId="13" fillId="5" borderId="17" xfId="1" applyNumberFormat="1" applyFont="1" applyFill="1" applyBorder="1" applyAlignment="1">
      <alignment horizontal="center" vertical="center"/>
    </xf>
    <xf numFmtId="165" fontId="6" fillId="0" borderId="10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166" fontId="6" fillId="9" borderId="5" xfId="0" applyNumberFormat="1" applyFont="1" applyFill="1" applyBorder="1" applyAlignment="1" applyProtection="1">
      <alignment horizontal="center" vertical="center"/>
      <protection locked="0"/>
    </xf>
    <xf numFmtId="43" fontId="7" fillId="9" borderId="5" xfId="1" applyFont="1" applyFill="1" applyBorder="1" applyAlignment="1" applyProtection="1">
      <alignment horizontal="right" vertical="center"/>
      <protection locked="0"/>
    </xf>
    <xf numFmtId="170" fontId="7" fillId="9" borderId="5" xfId="0" applyNumberFormat="1" applyFont="1" applyFill="1" applyBorder="1" applyAlignment="1" applyProtection="1">
      <alignment horizontal="right" vertical="center"/>
      <protection locked="0"/>
    </xf>
    <xf numFmtId="9" fontId="7" fillId="9" borderId="5" xfId="2" applyFont="1" applyFill="1" applyBorder="1" applyAlignment="1" applyProtection="1">
      <alignment horizontal="right" vertical="center"/>
      <protection locked="0"/>
    </xf>
    <xf numFmtId="167" fontId="7" fillId="9" borderId="5" xfId="0" applyNumberFormat="1" applyFont="1" applyFill="1" applyBorder="1" applyAlignment="1" applyProtection="1">
      <alignment horizontal="right" vertical="center"/>
      <protection locked="0"/>
    </xf>
    <xf numFmtId="168" fontId="7" fillId="9" borderId="5" xfId="0" applyNumberFormat="1" applyFont="1" applyFill="1" applyBorder="1" applyAlignment="1" applyProtection="1">
      <alignment horizontal="right" vertical="center"/>
      <protection locked="0"/>
    </xf>
    <xf numFmtId="169" fontId="7" fillId="9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top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165" fontId="7" fillId="0" borderId="11" xfId="1" applyNumberFormat="1" applyFont="1" applyBorder="1" applyAlignment="1" applyProtection="1">
      <alignment horizontal="left" vertical="center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9" fontId="3" fillId="10" borderId="5" xfId="2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170" fontId="4" fillId="10" borderId="0" xfId="1" applyNumberFormat="1" applyFont="1" applyFill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0" borderId="0" xfId="0" applyFont="1"/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7" fillId="8" borderId="6" xfId="0" applyFont="1" applyFill="1" applyBorder="1" applyAlignment="1" applyProtection="1">
      <alignment horizontal="center" vertical="center" textRotation="90"/>
      <protection locked="0"/>
    </xf>
    <xf numFmtId="0" fontId="17" fillId="8" borderId="7" xfId="0" applyFont="1" applyFill="1" applyBorder="1" applyAlignment="1" applyProtection="1">
      <alignment horizontal="center" vertical="center" textRotation="90"/>
      <protection locked="0"/>
    </xf>
    <xf numFmtId="0" fontId="17" fillId="8" borderId="8" xfId="0" applyFont="1" applyFill="1" applyBorder="1" applyAlignment="1" applyProtection="1">
      <alignment horizontal="center" vertical="center" textRotation="90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64" fontId="13" fillId="7" borderId="12" xfId="0" applyNumberFormat="1" applyFont="1" applyFill="1" applyBorder="1" applyAlignment="1">
      <alignment horizontal="center" vertical="center"/>
    </xf>
    <xf numFmtId="164" fontId="13" fillId="7" borderId="15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center" vertical="center" wrapText="1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13" fillId="7" borderId="13" xfId="0" applyFont="1" applyFill="1" applyBorder="1" applyAlignment="1" applyProtection="1">
      <alignment horizontal="center" vertical="center" wrapText="1"/>
      <protection locked="0"/>
    </xf>
    <xf numFmtId="0" fontId="13" fillId="7" borderId="14" xfId="0" applyFont="1" applyFill="1" applyBorder="1" applyAlignment="1" applyProtection="1">
      <alignment horizontal="center" vertical="center" wrapText="1"/>
      <protection locked="0"/>
    </xf>
    <xf numFmtId="0" fontId="13" fillId="7" borderId="18" xfId="0" applyFont="1" applyFill="1" applyBorder="1" applyAlignment="1" applyProtection="1">
      <alignment horizontal="center" vertical="center" wrapText="1"/>
      <protection locked="0"/>
    </xf>
    <xf numFmtId="169" fontId="7" fillId="9" borderId="6" xfId="0" applyNumberFormat="1" applyFont="1" applyFill="1" applyBorder="1" applyAlignment="1" applyProtection="1">
      <alignment horizontal="center" vertical="center"/>
      <protection locked="0"/>
    </xf>
    <xf numFmtId="169" fontId="7" fillId="9" borderId="8" xfId="0" applyNumberFormat="1" applyFont="1" applyFill="1" applyBorder="1" applyAlignment="1" applyProtection="1">
      <alignment horizontal="center" vertical="center"/>
      <protection locked="0"/>
    </xf>
    <xf numFmtId="165" fontId="4" fillId="10" borderId="9" xfId="1" applyNumberFormat="1" applyFont="1" applyFill="1" applyBorder="1" applyAlignment="1" applyProtection="1">
      <alignment horizontal="left" vertical="center"/>
      <protection locked="0"/>
    </xf>
    <xf numFmtId="165" fontId="4" fillId="10" borderId="10" xfId="1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172" fontId="16" fillId="7" borderId="10" xfId="0" applyNumberFormat="1" applyFont="1" applyFill="1" applyBorder="1" applyAlignment="1">
      <alignment horizontal="center" vertical="center"/>
    </xf>
    <xf numFmtId="172" fontId="16" fillId="7" borderId="16" xfId="0" applyNumberFormat="1" applyFont="1" applyFill="1" applyBorder="1" applyAlignment="1">
      <alignment horizontal="center" vertical="center"/>
    </xf>
    <xf numFmtId="172" fontId="16" fillId="7" borderId="0" xfId="0" applyNumberFormat="1" applyFont="1" applyFill="1" applyAlignment="1">
      <alignment horizontal="center" vertical="center"/>
    </xf>
    <xf numFmtId="172" fontId="16" fillId="7" borderId="12" xfId="0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 applyProtection="1">
      <alignment horizontal="center" vertical="center" wrapText="1"/>
      <protection locked="0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165" fontId="16" fillId="5" borderId="14" xfId="1" applyNumberFormat="1" applyFont="1" applyFill="1" applyBorder="1" applyAlignment="1">
      <alignment horizontal="center" vertical="center" wrapText="1"/>
    </xf>
    <xf numFmtId="165" fontId="16" fillId="5" borderId="15" xfId="1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BDBD"/>
      <color rgb="FFFF8585"/>
      <color rgb="FF89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39" fmlaLink="Sheet3!$B$4" fmlaRange="Sheet3!$J$13:$J$19" noThreeD="1" sel="2" val="0"/>
</file>

<file path=xl/ctrlProps/ctrlProp10.xml><?xml version="1.0" encoding="utf-8"?>
<formControlPr xmlns="http://schemas.microsoft.com/office/spreadsheetml/2009/9/main" objectType="Drop" dropStyle="combo" dx="39" fmlaLink="Sheet3!$B$1" fmlaRange="Sheet3!$F$13:$F$19" noThreeD="1" sel="2" val="0"/>
</file>

<file path=xl/ctrlProps/ctrlProp2.xml><?xml version="1.0" encoding="utf-8"?>
<formControlPr xmlns="http://schemas.microsoft.com/office/spreadsheetml/2009/9/main" objectType="List" dx="39" fmlaLink="Sheet3!$B$1" fmlaRange="Sheet3!$F$13:$F$19" noThreeD="1" sel="2" val="0"/>
</file>

<file path=xl/ctrlProps/ctrlProp3.xml><?xml version="1.0" encoding="utf-8"?>
<formControlPr xmlns="http://schemas.microsoft.com/office/spreadsheetml/2009/9/main" objectType="List" dx="39" fmlaLink="Sheet3!$B$2" fmlaRange="Sheet3!$G$13:$G$20" noThreeD="1" sel="2" val="0"/>
</file>

<file path=xl/ctrlProps/ctrlProp4.xml><?xml version="1.0" encoding="utf-8"?>
<formControlPr xmlns="http://schemas.microsoft.com/office/spreadsheetml/2009/9/main" objectType="List" dx="39" fmlaLink="Sheet3!$B$3" fmlaRange="Sheet3!$F$26:$F$33" noThreeD="1" sel="1" val="0"/>
</file>

<file path=xl/ctrlProps/ctrlProp5.xml><?xml version="1.0" encoding="utf-8"?>
<formControlPr xmlns="http://schemas.microsoft.com/office/spreadsheetml/2009/9/main" objectType="List" dx="39" fmlaLink="Sheet3!$B$5" fmlaRange="Sheet3!$K$13:$K$20" noThreeD="1" sel="3" val="0"/>
</file>

<file path=xl/ctrlProps/ctrlProp6.xml><?xml version="1.0" encoding="utf-8"?>
<formControlPr xmlns="http://schemas.microsoft.com/office/spreadsheetml/2009/9/main" objectType="List" dx="39" fmlaLink="Sheet3!$B$6" fmlaRange="Sheet3!$J$26:$J$32" noThreeD="1" sel="2" val="0"/>
</file>

<file path=xl/ctrlProps/ctrlProp7.xml><?xml version="1.0" encoding="utf-8"?>
<formControlPr xmlns="http://schemas.microsoft.com/office/spreadsheetml/2009/9/main" objectType="List" dx="39" fmlaLink="Sheet3!$B$7" fmlaRange="Sheet3!$K$26:$K$33" noThreeD="1" sel="2" val="0"/>
</file>

<file path=xl/ctrlProps/ctrlProp8.xml><?xml version="1.0" encoding="utf-8"?>
<formControlPr xmlns="http://schemas.microsoft.com/office/spreadsheetml/2009/9/main" objectType="List" dx="39" fmlaLink="Sheet3!$B$8" fmlaRange="Sheet3!$M$13:$M$20" noThreeD="1" sel="2" val="0"/>
</file>

<file path=xl/ctrlProps/ctrlProp9.xml><?xml version="1.0" encoding="utf-8"?>
<formControlPr xmlns="http://schemas.microsoft.com/office/spreadsheetml/2009/9/main" objectType="List" dx="39" fmlaLink="Sheet3!$B$9" fmlaRange="Sheet3!$M$26:$M$34" noThreeD="1" sel="2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0</xdr:rowOff>
        </xdr:from>
        <xdr:to>
          <xdr:col>10</xdr:col>
          <xdr:colOff>0</xdr:colOff>
          <xdr:row>14</xdr:row>
          <xdr:rowOff>76200</xdr:rowOff>
        </xdr:to>
        <xdr:sp macro="" textlink="">
          <xdr:nvSpPr>
            <xdr:cNvPr id="3099" name="List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</xdr:col>
      <xdr:colOff>200026</xdr:colOff>
      <xdr:row>5</xdr:row>
      <xdr:rowOff>95251</xdr:rowOff>
    </xdr:from>
    <xdr:to>
      <xdr:col>4</xdr:col>
      <xdr:colOff>542926</xdr:colOff>
      <xdr:row>5</xdr:row>
      <xdr:rowOff>428625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219451" y="1743076"/>
          <a:ext cx="342900" cy="333374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1</xdr:col>
      <xdr:colOff>94516</xdr:colOff>
      <xdr:row>10</xdr:row>
      <xdr:rowOff>20150</xdr:rowOff>
    </xdr:from>
    <xdr:to>
      <xdr:col>1</xdr:col>
      <xdr:colOff>609324</xdr:colOff>
      <xdr:row>13</xdr:row>
      <xdr:rowOff>128993</xdr:rowOff>
    </xdr:to>
    <xdr:pic>
      <xdr:nvPicPr>
        <xdr:cNvPr id="2" name="Picture 1" descr="Coupling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54" y="3603015"/>
          <a:ext cx="514808" cy="723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5</xdr:row>
      <xdr:rowOff>52386</xdr:rowOff>
    </xdr:from>
    <xdr:to>
      <xdr:col>2</xdr:col>
      <xdr:colOff>0</xdr:colOff>
      <xdr:row>6</xdr:row>
      <xdr:rowOff>239861</xdr:rowOff>
    </xdr:to>
    <xdr:pic>
      <xdr:nvPicPr>
        <xdr:cNvPr id="3" name="Picture 2" descr="When Should I Replace A Coupling? - Empowering Pumps and Equipmen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695324"/>
          <a:ext cx="647700" cy="706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10</xdr:row>
      <xdr:rowOff>57151</xdr:rowOff>
    </xdr:from>
    <xdr:to>
      <xdr:col>3</xdr:col>
      <xdr:colOff>524169</xdr:colOff>
      <xdr:row>13</xdr:row>
      <xdr:rowOff>27109</xdr:rowOff>
    </xdr:to>
    <xdr:pic>
      <xdr:nvPicPr>
        <xdr:cNvPr id="4" name="Picture 3" descr="Premium Vector | Carpenters flat vector characters. repairman, female  construction workers, handyman with tools cartoon illustration isolated on  white. home maintenance, and repair service workers couple with outli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1" y="2057401"/>
          <a:ext cx="543218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33339</xdr:colOff>
      <xdr:row>18</xdr:row>
      <xdr:rowOff>166687</xdr:rowOff>
    </xdr:from>
    <xdr:to>
      <xdr:col>1</xdr:col>
      <xdr:colOff>638176</xdr:colOff>
      <xdr:row>21</xdr:row>
      <xdr:rowOff>226217</xdr:rowOff>
    </xdr:to>
    <xdr:pic>
      <xdr:nvPicPr>
        <xdr:cNvPr id="6" name="Picture 5" descr="Home Cartoon png download - 600*600 - Free Transparent Home Repair png  Download. - CleanPNG / Kiss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54" t="8421" r="26638" b="7896"/>
        <a:stretch/>
      </xdr:blipFill>
      <xdr:spPr bwMode="auto">
        <a:xfrm>
          <a:off x="33339" y="4791075"/>
          <a:ext cx="619125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70249</xdr:colOff>
      <xdr:row>19</xdr:row>
      <xdr:rowOff>91676</xdr:rowOff>
    </xdr:from>
    <xdr:to>
      <xdr:col>7</xdr:col>
      <xdr:colOff>760438</xdr:colOff>
      <xdr:row>20</xdr:row>
      <xdr:rowOff>182163</xdr:rowOff>
    </xdr:to>
    <xdr:pic>
      <xdr:nvPicPr>
        <xdr:cNvPr id="7" name="Picture 6" descr="Unscheduled Maintenance | GrowWithCars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7" y="6271020"/>
          <a:ext cx="685427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105965</xdr:colOff>
      <xdr:row>18</xdr:row>
      <xdr:rowOff>59533</xdr:rowOff>
    </xdr:from>
    <xdr:to>
      <xdr:col>10</xdr:col>
      <xdr:colOff>664588</xdr:colOff>
      <xdr:row>20</xdr:row>
      <xdr:rowOff>83345</xdr:rowOff>
    </xdr:to>
    <xdr:pic>
      <xdr:nvPicPr>
        <xdr:cNvPr id="11" name="Picture 10" descr="Efficiency PNG Images, Transparent Efficiency Image Download - PNGite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9090" y="6060283"/>
          <a:ext cx="553861" cy="39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228600</xdr:colOff>
      <xdr:row>18</xdr:row>
      <xdr:rowOff>19051</xdr:rowOff>
    </xdr:from>
    <xdr:to>
      <xdr:col>8</xdr:col>
      <xdr:colOff>743876</xdr:colOff>
      <xdr:row>20</xdr:row>
      <xdr:rowOff>171450</xdr:rowOff>
    </xdr:to>
    <xdr:pic>
      <xdr:nvPicPr>
        <xdr:cNvPr id="12" name="Picture 11" descr="Laser shaft alignment Machine Logo Brand, others, measurement, logo, brand  png | PNGWi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419851"/>
          <a:ext cx="515276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500062</xdr:colOff>
      <xdr:row>5</xdr:row>
      <xdr:rowOff>52389</xdr:rowOff>
    </xdr:from>
    <xdr:to>
      <xdr:col>7</xdr:col>
      <xdr:colOff>700087</xdr:colOff>
      <xdr:row>5</xdr:row>
      <xdr:rowOff>486986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14775" y="1119189"/>
          <a:ext cx="809625" cy="434597"/>
        </a:xfrm>
        <a:prstGeom prst="rect">
          <a:avLst/>
        </a:prstGeom>
      </xdr:spPr>
    </xdr:pic>
    <xdr:clientData/>
  </xdr:twoCellAnchor>
  <xdr:twoCellAnchor>
    <xdr:from>
      <xdr:col>1</xdr:col>
      <xdr:colOff>209548</xdr:colOff>
      <xdr:row>8</xdr:row>
      <xdr:rowOff>76199</xdr:rowOff>
    </xdr:from>
    <xdr:to>
      <xdr:col>1</xdr:col>
      <xdr:colOff>542925</xdr:colOff>
      <xdr:row>9</xdr:row>
      <xdr:rowOff>295273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19148" y="3314699"/>
          <a:ext cx="333377" cy="352424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409575</xdr:colOff>
      <xdr:row>8</xdr:row>
      <xdr:rowOff>85725</xdr:rowOff>
    </xdr:from>
    <xdr:to>
      <xdr:col>6</xdr:col>
      <xdr:colOff>114300</xdr:colOff>
      <xdr:row>9</xdr:row>
      <xdr:rowOff>285750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143375" y="3324225"/>
          <a:ext cx="361950" cy="333375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171449</xdr:colOff>
      <xdr:row>9</xdr:row>
      <xdr:rowOff>9526</xdr:rowOff>
    </xdr:from>
    <xdr:to>
      <xdr:col>3</xdr:col>
      <xdr:colOff>495300</xdr:colOff>
      <xdr:row>10</xdr:row>
      <xdr:rowOff>28576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62224" y="3381376"/>
          <a:ext cx="323851" cy="323850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200024</xdr:colOff>
      <xdr:row>8</xdr:row>
      <xdr:rowOff>66676</xdr:rowOff>
    </xdr:from>
    <xdr:to>
      <xdr:col>8</xdr:col>
      <xdr:colOff>571499</xdr:colOff>
      <xdr:row>9</xdr:row>
      <xdr:rowOff>295276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905499" y="3305176"/>
          <a:ext cx="371475" cy="361950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152399</xdr:colOff>
      <xdr:row>16</xdr:row>
      <xdr:rowOff>438151</xdr:rowOff>
    </xdr:from>
    <xdr:to>
      <xdr:col>1</xdr:col>
      <xdr:colOff>514350</xdr:colOff>
      <xdr:row>16</xdr:row>
      <xdr:rowOff>781051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61999" y="5200651"/>
          <a:ext cx="361951" cy="342900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152400</xdr:colOff>
      <xdr:row>16</xdr:row>
      <xdr:rowOff>542926</xdr:rowOff>
    </xdr:from>
    <xdr:to>
      <xdr:col>3</xdr:col>
      <xdr:colOff>457199</xdr:colOff>
      <xdr:row>16</xdr:row>
      <xdr:rowOff>876300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543175" y="5305426"/>
          <a:ext cx="304799" cy="333374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238126</xdr:colOff>
      <xdr:row>8</xdr:row>
      <xdr:rowOff>76199</xdr:rowOff>
    </xdr:from>
    <xdr:to>
      <xdr:col>10</xdr:col>
      <xdr:colOff>609600</xdr:colOff>
      <xdr:row>9</xdr:row>
      <xdr:rowOff>304799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886701" y="3314699"/>
          <a:ext cx="371474" cy="361950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370284</xdr:colOff>
      <xdr:row>16</xdr:row>
      <xdr:rowOff>457199</xdr:rowOff>
    </xdr:from>
    <xdr:to>
      <xdr:col>6</xdr:col>
      <xdr:colOff>76201</xdr:colOff>
      <xdr:row>16</xdr:row>
      <xdr:rowOff>857250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104084" y="5219699"/>
          <a:ext cx="363142" cy="400051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238124</xdr:colOff>
      <xdr:row>5</xdr:row>
      <xdr:rowOff>85726</xdr:rowOff>
    </xdr:from>
    <xdr:to>
      <xdr:col>10</xdr:col>
      <xdr:colOff>619123</xdr:colOff>
      <xdr:row>5</xdr:row>
      <xdr:rowOff>457201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886699" y="1733551"/>
          <a:ext cx="380999" cy="371475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981075</xdr:rowOff>
        </xdr:from>
        <xdr:to>
          <xdr:col>2</xdr:col>
          <xdr:colOff>1019175</xdr:colOff>
          <xdr:row>15</xdr:row>
          <xdr:rowOff>9525</xdr:rowOff>
        </xdr:to>
        <xdr:sp macro="" textlink="">
          <xdr:nvSpPr>
            <xdr:cNvPr id="3095" name="List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4</xdr:col>
          <xdr:colOff>704850</xdr:colOff>
          <xdr:row>14</xdr:row>
          <xdr:rowOff>85725</xdr:rowOff>
        </xdr:to>
        <xdr:sp macro="" textlink="">
          <xdr:nvSpPr>
            <xdr:cNvPr id="3097" name="List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8</xdr:row>
          <xdr:rowOff>9525</xdr:rowOff>
        </xdr:from>
        <xdr:to>
          <xdr:col>8</xdr:col>
          <xdr:colOff>9525</xdr:colOff>
          <xdr:row>14</xdr:row>
          <xdr:rowOff>85725</xdr:rowOff>
        </xdr:to>
        <xdr:sp macro="" textlink="">
          <xdr:nvSpPr>
            <xdr:cNvPr id="3098" name="List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4763</xdr:rowOff>
        </xdr:from>
        <xdr:to>
          <xdr:col>11</xdr:col>
          <xdr:colOff>1100138</xdr:colOff>
          <xdr:row>15</xdr:row>
          <xdr:rowOff>0</xdr:rowOff>
        </xdr:to>
        <xdr:sp macro="" textlink="">
          <xdr:nvSpPr>
            <xdr:cNvPr id="3100" name="List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1000125</xdr:rowOff>
        </xdr:from>
        <xdr:to>
          <xdr:col>2</xdr:col>
          <xdr:colOff>1009650</xdr:colOff>
          <xdr:row>22</xdr:row>
          <xdr:rowOff>247650</xdr:rowOff>
        </xdr:to>
        <xdr:sp macro="" textlink="">
          <xdr:nvSpPr>
            <xdr:cNvPr id="3101" name="List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5</xdr:col>
          <xdr:colOff>9525</xdr:colOff>
          <xdr:row>22</xdr:row>
          <xdr:rowOff>385763</xdr:rowOff>
        </xdr:to>
        <xdr:sp macro="" textlink="">
          <xdr:nvSpPr>
            <xdr:cNvPr id="3102" name="List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19050</xdr:rowOff>
        </xdr:from>
        <xdr:to>
          <xdr:col>10</xdr:col>
          <xdr:colOff>0</xdr:colOff>
          <xdr:row>22</xdr:row>
          <xdr:rowOff>376238</xdr:rowOff>
        </xdr:to>
        <xdr:sp macro="" textlink="">
          <xdr:nvSpPr>
            <xdr:cNvPr id="3103" name="List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17</xdr:row>
          <xdr:rowOff>0</xdr:rowOff>
        </xdr:from>
        <xdr:to>
          <xdr:col>11</xdr:col>
          <xdr:colOff>1133475</xdr:colOff>
          <xdr:row>22</xdr:row>
          <xdr:rowOff>385763</xdr:rowOff>
        </xdr:to>
        <xdr:sp macro="" textlink="">
          <xdr:nvSpPr>
            <xdr:cNvPr id="3104" name="List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10</xdr:col>
      <xdr:colOff>345280</xdr:colOff>
      <xdr:row>16</xdr:row>
      <xdr:rowOff>447676</xdr:rowOff>
    </xdr:from>
    <xdr:to>
      <xdr:col>10</xdr:col>
      <xdr:colOff>716754</xdr:colOff>
      <xdr:row>16</xdr:row>
      <xdr:rowOff>838200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993855" y="5210176"/>
          <a:ext cx="371474" cy="390524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12</a:t>
          </a:r>
        </a:p>
      </xdr:txBody>
    </xdr:sp>
    <xdr:clientData/>
  </xdr:twoCellAnchor>
  <xdr:twoCellAnchor editAs="oneCell">
    <xdr:from>
      <xdr:col>17</xdr:col>
      <xdr:colOff>23813</xdr:colOff>
      <xdr:row>1</xdr:row>
      <xdr:rowOff>14287</xdr:rowOff>
    </xdr:from>
    <xdr:to>
      <xdr:col>17</xdr:col>
      <xdr:colOff>864577</xdr:colOff>
      <xdr:row>3</xdr:row>
      <xdr:rowOff>516546</xdr:rowOff>
    </xdr:to>
    <xdr:pic>
      <xdr:nvPicPr>
        <xdr:cNvPr id="10" name="Picture 9" descr="Free Vector | Power station, electrical energy generation, electricity  production. power engineer cartoon character. energy industry, electric  plan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71" t="11350" r="6869" b="9200"/>
        <a:stretch/>
      </xdr:blipFill>
      <xdr:spPr bwMode="auto">
        <a:xfrm>
          <a:off x="12091988" y="14287"/>
          <a:ext cx="966787" cy="852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</xdr:row>
      <xdr:rowOff>28575</xdr:rowOff>
    </xdr:from>
    <xdr:to>
      <xdr:col>7</xdr:col>
      <xdr:colOff>9526</xdr:colOff>
      <xdr:row>3</xdr:row>
      <xdr:rowOff>723901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9601" y="514350"/>
          <a:ext cx="4162425" cy="6953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  <a:r>
            <a:rPr lang="en-AU" sz="1000" b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AU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r>
            <a:rPr lang="en-AU" sz="1000" b="1" baseline="0">
              <a:latin typeface="Arial" panose="020B0604020202020204" pitchFamily="34" charset="0"/>
              <a:cs typeface="Arial" panose="020B0604020202020204" pitchFamily="34" charset="0"/>
            </a:rPr>
            <a:t>1. Complete answers 1 to 12. </a:t>
          </a:r>
        </a:p>
        <a:p>
          <a:r>
            <a:rPr lang="en-AU" sz="1000" b="1" baseline="0">
              <a:latin typeface="Arial" panose="020B0604020202020204" pitchFamily="34" charset="0"/>
              <a:cs typeface="Arial" panose="020B0604020202020204" pitchFamily="34" charset="0"/>
            </a:rPr>
            <a:t>	Green Cells insert.  Others click on number</a:t>
          </a:r>
        </a:p>
        <a:p>
          <a:r>
            <a:rPr lang="en-AU" sz="1000" b="1" baseline="0">
              <a:latin typeface="Arial" panose="020B0604020202020204" pitchFamily="34" charset="0"/>
              <a:cs typeface="Arial" panose="020B0604020202020204" pitchFamily="34" charset="0"/>
            </a:rPr>
            <a:t>2. Complete Power Cost Calcuations.</a:t>
          </a:r>
          <a:endParaRPr lang="en-AU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270272</xdr:colOff>
      <xdr:row>18</xdr:row>
      <xdr:rowOff>117870</xdr:rowOff>
    </xdr:from>
    <xdr:to>
      <xdr:col>6</xdr:col>
      <xdr:colOff>236035</xdr:colOff>
      <xdr:row>21</xdr:row>
      <xdr:rowOff>84451</xdr:rowOff>
    </xdr:to>
    <xdr:pic>
      <xdr:nvPicPr>
        <xdr:cNvPr id="14" name="Picture 13" descr="Premium Vector | Carpenters flat vector characters. repairman, female  construction workers, handyman with tools cartoon illustration isolated on  white. home maintenance, and repair service workers couple with outlin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7741" y="5850729"/>
          <a:ext cx="525358" cy="657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76201</xdr:colOff>
      <xdr:row>11</xdr:row>
      <xdr:rowOff>2</xdr:rowOff>
    </xdr:from>
    <xdr:to>
      <xdr:col>8</xdr:col>
      <xdr:colOff>733425</xdr:colOff>
      <xdr:row>14</xdr:row>
      <xdr:rowOff>2201</xdr:rowOff>
    </xdr:to>
    <xdr:pic>
      <xdr:nvPicPr>
        <xdr:cNvPr id="19" name="Picture 18" descr="Machinery parts - Free icon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6" y="3829052"/>
          <a:ext cx="652462" cy="5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90489</xdr:colOff>
      <xdr:row>10</xdr:row>
      <xdr:rowOff>109537</xdr:rowOff>
    </xdr:from>
    <xdr:to>
      <xdr:col>10</xdr:col>
      <xdr:colOff>785813</xdr:colOff>
      <xdr:row>12</xdr:row>
      <xdr:rowOff>81811</xdr:rowOff>
    </xdr:to>
    <xdr:pic>
      <xdr:nvPicPr>
        <xdr:cNvPr id="20" name="Picture 19" descr="PIle of gold coins. Outline cartoon Icon of money and treasure. Concept of  earnings and wealth 20039903 Vector Art at Vecteezy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9" t="26889" r="6223" b="26000"/>
        <a:stretch/>
      </xdr:blipFill>
      <xdr:spPr bwMode="auto">
        <a:xfrm>
          <a:off x="7710489" y="3776662"/>
          <a:ext cx="695324" cy="33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176213</xdr:colOff>
      <xdr:row>19</xdr:row>
      <xdr:rowOff>104775</xdr:rowOff>
    </xdr:from>
    <xdr:to>
      <xdr:col>3</xdr:col>
      <xdr:colOff>523875</xdr:colOff>
      <xdr:row>21</xdr:row>
      <xdr:rowOff>19331</xdr:rowOff>
    </xdr:to>
    <xdr:pic>
      <xdr:nvPicPr>
        <xdr:cNvPr id="24" name="Picture 23" descr="Clock Timer Icon - Cartoon drawing time | Timer clock, Clock, Clock ico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213" y="6029325"/>
          <a:ext cx="347662" cy="42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150407</xdr:colOff>
      <xdr:row>10</xdr:row>
      <xdr:rowOff>161175</xdr:rowOff>
    </xdr:from>
    <xdr:to>
      <xdr:col>6</xdr:col>
      <xdr:colOff>121683</xdr:colOff>
      <xdr:row>12</xdr:row>
      <xdr:rowOff>112834</xdr:rowOff>
    </xdr:to>
    <xdr:pic>
      <xdr:nvPicPr>
        <xdr:cNvPr id="34" name="Picture 33" descr="PIle of gold coins. Outline cartoon Icon of money and treasure. Concept of  earnings and wealth 20039903 Vector Art at Vecteezy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9" t="26889" r="6223" b="26000"/>
        <a:stretch/>
      </xdr:blipFill>
      <xdr:spPr bwMode="auto">
        <a:xfrm>
          <a:off x="3884207" y="4152150"/>
          <a:ext cx="628501" cy="31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180974</xdr:colOff>
      <xdr:row>16</xdr:row>
      <xdr:rowOff>582215</xdr:rowOff>
    </xdr:from>
    <xdr:to>
      <xdr:col>3</xdr:col>
      <xdr:colOff>446484</xdr:colOff>
      <xdr:row>16</xdr:row>
      <xdr:rowOff>1009650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71749" y="5344715"/>
          <a:ext cx="265510" cy="427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9</a:t>
          </a:r>
        </a:p>
      </xdr:txBody>
    </xdr:sp>
    <xdr:clientData/>
  </xdr:twoCellAnchor>
  <xdr:twoCellAnchor>
    <xdr:from>
      <xdr:col>5</xdr:col>
      <xdr:colOff>375046</xdr:colOff>
      <xdr:row>16</xdr:row>
      <xdr:rowOff>535780</xdr:rowOff>
    </xdr:from>
    <xdr:to>
      <xdr:col>6</xdr:col>
      <xdr:colOff>142874</xdr:colOff>
      <xdr:row>17</xdr:row>
      <xdr:rowOff>25004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82515" y="5298280"/>
          <a:ext cx="327422" cy="239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10</a:t>
          </a:r>
        </a:p>
      </xdr:txBody>
    </xdr:sp>
    <xdr:clientData/>
  </xdr:twoCellAnchor>
  <xdr:twoCellAnchor>
    <xdr:from>
      <xdr:col>8</xdr:col>
      <xdr:colOff>200025</xdr:colOff>
      <xdr:row>16</xdr:row>
      <xdr:rowOff>420291</xdr:rowOff>
    </xdr:from>
    <xdr:to>
      <xdr:col>8</xdr:col>
      <xdr:colOff>638175</xdr:colOff>
      <xdr:row>16</xdr:row>
      <xdr:rowOff>828675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905500" y="5182791"/>
          <a:ext cx="438150" cy="408384"/>
        </a:xfrm>
        <a:prstGeom prst="ellipse">
          <a:avLst/>
        </a:prstGeom>
        <a:solidFill>
          <a:srgbClr val="FFFF00">
            <a:alpha val="55000"/>
          </a:srgb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248840</xdr:colOff>
      <xdr:row>16</xdr:row>
      <xdr:rowOff>486964</xdr:rowOff>
    </xdr:from>
    <xdr:to>
      <xdr:col>8</xdr:col>
      <xdr:colOff>666749</xdr:colOff>
      <xdr:row>16</xdr:row>
      <xdr:rowOff>723899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954315" y="5249464"/>
          <a:ext cx="417909" cy="236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11</a:t>
          </a:r>
        </a:p>
      </xdr:txBody>
    </xdr:sp>
    <xdr:clientData/>
  </xdr:twoCellAnchor>
  <xdr:twoCellAnchor>
    <xdr:from>
      <xdr:col>1</xdr:col>
      <xdr:colOff>200024</xdr:colOff>
      <xdr:row>16</xdr:row>
      <xdr:rowOff>476250</xdr:rowOff>
    </xdr:from>
    <xdr:to>
      <xdr:col>1</xdr:col>
      <xdr:colOff>465534</xdr:colOff>
      <xdr:row>16</xdr:row>
      <xdr:rowOff>790575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09624" y="5238750"/>
          <a:ext cx="26551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8</a:t>
          </a:r>
        </a:p>
      </xdr:txBody>
    </xdr:sp>
    <xdr:clientData/>
  </xdr:twoCellAnchor>
  <xdr:twoCellAnchor>
    <xdr:from>
      <xdr:col>10</xdr:col>
      <xdr:colOff>364331</xdr:colOff>
      <xdr:row>16</xdr:row>
      <xdr:rowOff>522685</xdr:rowOff>
    </xdr:from>
    <xdr:to>
      <xdr:col>10</xdr:col>
      <xdr:colOff>691753</xdr:colOff>
      <xdr:row>16</xdr:row>
      <xdr:rowOff>762003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17456" y="5285185"/>
          <a:ext cx="327422" cy="239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</xdr:row>
          <xdr:rowOff>142875</xdr:rowOff>
        </xdr:from>
        <xdr:to>
          <xdr:col>1</xdr:col>
          <xdr:colOff>695325</xdr:colOff>
          <xdr:row>7</xdr:row>
          <xdr:rowOff>847725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C78B-DB4F-4C8D-99F6-9A4F74FB0D3C}">
  <sheetPr codeName="Sheet1"/>
  <dimension ref="A1:R31"/>
  <sheetViews>
    <sheetView tabSelected="1" topLeftCell="C10" zoomScale="130" zoomScaleNormal="130" workbookViewId="0">
      <selection activeCell="C25" sqref="C25"/>
    </sheetView>
  </sheetViews>
  <sheetFormatPr defaultColWidth="9.140625" defaultRowHeight="10.15" x14ac:dyDescent="0.4"/>
  <cols>
    <col min="1" max="1" width="9.140625" style="2"/>
    <col min="2" max="2" width="11.140625" style="2" customWidth="1"/>
    <col min="3" max="3" width="15.5" style="2" bestFit="1" customWidth="1"/>
    <col min="4" max="4" width="9.35546875" style="2" bestFit="1" customWidth="1"/>
    <col min="5" max="5" width="10.640625" style="2" customWidth="1"/>
    <col min="6" max="6" width="9.85546875" style="2" customWidth="1"/>
    <col min="7" max="7" width="5.5" style="2" customWidth="1"/>
    <col min="8" max="8" width="14.140625" style="2" customWidth="1"/>
    <col min="9" max="9" width="11.35546875" style="2" customWidth="1"/>
    <col min="10" max="10" width="17.640625" style="2" bestFit="1" customWidth="1"/>
    <col min="11" max="11" width="12.5" style="2" customWidth="1"/>
    <col min="12" max="12" width="17.140625" style="2" customWidth="1"/>
    <col min="13" max="13" width="9.140625" style="2"/>
    <col min="14" max="14" width="4" style="2" customWidth="1"/>
    <col min="15" max="15" width="24.35546875" style="2" customWidth="1"/>
    <col min="16" max="16" width="15" style="28" customWidth="1"/>
    <col min="17" max="17" width="12.5" style="2" bestFit="1" customWidth="1"/>
    <col min="18" max="18" width="21" style="2" customWidth="1"/>
    <col min="19" max="16384" width="9.140625" style="2"/>
  </cols>
  <sheetData>
    <row r="1" spans="1:18" ht="10.5" thickBot="1" x14ac:dyDescent="0.45">
      <c r="B1" s="2">
        <v>1</v>
      </c>
    </row>
    <row r="2" spans="1:18" ht="15" customHeight="1" thickBot="1" x14ac:dyDescent="0.45">
      <c r="B2" s="135" t="s">
        <v>17</v>
      </c>
      <c r="C2" s="136"/>
      <c r="D2" s="136"/>
      <c r="E2" s="136"/>
      <c r="F2" s="136"/>
      <c r="G2" s="136"/>
      <c r="H2" s="147" t="s">
        <v>43</v>
      </c>
      <c r="I2" s="147"/>
      <c r="J2" s="147"/>
      <c r="K2" s="139">
        <f>R13</f>
        <v>9.3370681605975712</v>
      </c>
      <c r="L2" s="140"/>
      <c r="M2" s="35"/>
      <c r="N2" s="35"/>
      <c r="O2" s="116" t="s">
        <v>15</v>
      </c>
      <c r="P2" s="117"/>
      <c r="Q2" s="117"/>
      <c r="R2" s="64"/>
    </row>
    <row r="3" spans="1:18" ht="12.75" customHeight="1" thickBot="1" x14ac:dyDescent="0.45">
      <c r="B3" s="137"/>
      <c r="C3" s="138"/>
      <c r="D3" s="138"/>
      <c r="E3" s="138"/>
      <c r="F3" s="138"/>
      <c r="G3" s="138"/>
      <c r="H3" s="148"/>
      <c r="I3" s="148"/>
      <c r="J3" s="148"/>
      <c r="K3" s="141"/>
      <c r="L3" s="142"/>
      <c r="M3" s="35"/>
      <c r="N3" s="35"/>
      <c r="O3" s="91" t="s">
        <v>30</v>
      </c>
      <c r="Q3" s="76">
        <v>0.15</v>
      </c>
      <c r="R3" s="44"/>
    </row>
    <row r="4" spans="1:18" ht="57.75" customHeight="1" thickBot="1" x14ac:dyDescent="0.45">
      <c r="B4" s="45"/>
      <c r="C4" s="47"/>
      <c r="D4" s="74"/>
      <c r="E4" s="74"/>
      <c r="F4" s="74"/>
      <c r="G4" s="74"/>
      <c r="H4" s="143" t="s">
        <v>56</v>
      </c>
      <c r="I4" s="143"/>
      <c r="J4" s="144"/>
      <c r="K4" s="145">
        <f>R27</f>
        <v>28011.200000000001</v>
      </c>
      <c r="L4" s="146"/>
      <c r="O4" s="92" t="s">
        <v>16</v>
      </c>
      <c r="Q4" s="77">
        <v>85</v>
      </c>
      <c r="R4" s="44"/>
    </row>
    <row r="5" spans="1:18" ht="17.649999999999999" customHeight="1" thickBot="1" x14ac:dyDescent="0.45">
      <c r="A5" s="113" t="s">
        <v>53</v>
      </c>
      <c r="B5" s="50"/>
      <c r="C5" s="38"/>
      <c r="D5" s="38"/>
      <c r="E5" s="38"/>
      <c r="F5" s="38"/>
      <c r="G5" s="51"/>
      <c r="H5" s="38"/>
      <c r="I5" s="38"/>
      <c r="J5" s="38"/>
      <c r="K5" s="38"/>
      <c r="L5" s="52"/>
      <c r="O5" s="92" t="s">
        <v>2</v>
      </c>
      <c r="Q5" s="78">
        <v>0.8</v>
      </c>
      <c r="R5" s="44"/>
    </row>
    <row r="6" spans="1:18" s="8" customFormat="1" ht="40.9" customHeight="1" thickBot="1" x14ac:dyDescent="0.45">
      <c r="A6" s="114"/>
      <c r="B6" s="43"/>
      <c r="C6" s="36" t="s">
        <v>39</v>
      </c>
      <c r="D6" s="75">
        <v>500</v>
      </c>
      <c r="E6" s="53">
        <v>1</v>
      </c>
      <c r="F6" s="2"/>
      <c r="G6" s="30"/>
      <c r="H6" s="2"/>
      <c r="I6" s="36" t="s">
        <v>40</v>
      </c>
      <c r="J6" s="75">
        <v>2000</v>
      </c>
      <c r="K6" s="54">
        <v>2</v>
      </c>
      <c r="L6" s="55"/>
      <c r="O6" s="91" t="s">
        <v>3</v>
      </c>
      <c r="P6" s="28"/>
      <c r="Q6" s="79">
        <v>48</v>
      </c>
      <c r="R6" s="44"/>
    </row>
    <row r="7" spans="1:18" s="8" customFormat="1" ht="19.5" customHeight="1" thickBot="1" x14ac:dyDescent="0.45">
      <c r="A7" s="114"/>
      <c r="B7" s="43"/>
      <c r="C7" s="5"/>
      <c r="D7" s="2"/>
      <c r="E7" s="53"/>
      <c r="F7" s="2"/>
      <c r="G7" s="30"/>
      <c r="H7" s="2"/>
      <c r="I7" s="5"/>
      <c r="J7" s="2"/>
      <c r="K7" s="54"/>
      <c r="L7" s="55"/>
      <c r="O7" s="91"/>
      <c r="P7" s="28"/>
      <c r="Q7" s="2"/>
      <c r="R7" s="44"/>
    </row>
    <row r="8" spans="1:18" ht="80.25" customHeight="1" thickBot="1" x14ac:dyDescent="0.45">
      <c r="A8" s="114"/>
      <c r="B8" s="56"/>
      <c r="C8" s="36" t="s">
        <v>45</v>
      </c>
      <c r="D8" s="8"/>
      <c r="E8" s="36" t="s">
        <v>46</v>
      </c>
      <c r="F8" s="8"/>
      <c r="H8" s="37" t="s">
        <v>41</v>
      </c>
      <c r="I8" s="8"/>
      <c r="J8" s="36" t="s">
        <v>47</v>
      </c>
      <c r="K8" s="8"/>
      <c r="L8" s="36" t="s">
        <v>48</v>
      </c>
      <c r="M8" s="8"/>
      <c r="N8" s="8"/>
      <c r="O8" s="91" t="s">
        <v>4</v>
      </c>
      <c r="Q8" s="80">
        <v>7</v>
      </c>
      <c r="R8" s="44"/>
    </row>
    <row r="9" spans="1:18" ht="10.5" thickBot="1" x14ac:dyDescent="0.45">
      <c r="A9" s="114"/>
      <c r="B9" s="57"/>
      <c r="C9" s="31"/>
      <c r="D9" s="58"/>
      <c r="E9" s="3"/>
      <c r="H9" s="3"/>
      <c r="I9" s="3"/>
      <c r="L9" s="44"/>
      <c r="M9" s="3"/>
      <c r="O9" s="91" t="s">
        <v>5</v>
      </c>
      <c r="Q9" s="81">
        <v>24</v>
      </c>
      <c r="R9" s="44"/>
    </row>
    <row r="10" spans="1:18" ht="24" customHeight="1" thickBot="1" x14ac:dyDescent="0.45">
      <c r="A10" s="114"/>
      <c r="B10" s="59">
        <v>3</v>
      </c>
      <c r="C10" s="31"/>
      <c r="D10" s="54">
        <v>4</v>
      </c>
      <c r="E10" s="3"/>
      <c r="F10" s="60">
        <v>5</v>
      </c>
      <c r="H10" s="3"/>
      <c r="I10" s="61">
        <v>6</v>
      </c>
      <c r="K10" s="61">
        <v>7</v>
      </c>
      <c r="L10" s="44"/>
      <c r="M10" s="3"/>
      <c r="O10" s="133" t="s">
        <v>59</v>
      </c>
      <c r="P10" s="134"/>
      <c r="Q10" s="103">
        <f>Sheet3!B27*'Return on Investment'!Q11</f>
        <v>17136</v>
      </c>
    </row>
    <row r="11" spans="1:18" ht="13.5" thickBot="1" x14ac:dyDescent="0.45">
      <c r="A11" s="114"/>
      <c r="B11" s="57"/>
      <c r="C11" s="31"/>
      <c r="H11" s="3"/>
      <c r="I11" s="3"/>
      <c r="L11" s="44"/>
      <c r="M11" s="32"/>
      <c r="O11" s="93" t="s">
        <v>6</v>
      </c>
      <c r="Q11" s="96">
        <v>0.02</v>
      </c>
      <c r="R11" s="44"/>
    </row>
    <row r="12" spans="1:18" ht="15" x14ac:dyDescent="0.4">
      <c r="A12" s="114"/>
      <c r="B12" s="57"/>
      <c r="C12" s="31"/>
      <c r="D12" s="58"/>
      <c r="E12" s="3"/>
      <c r="H12" s="3"/>
      <c r="I12" s="3"/>
      <c r="K12"/>
      <c r="L12" s="44"/>
      <c r="M12" s="3"/>
      <c r="O12" s="120" t="s">
        <v>34</v>
      </c>
      <c r="P12" s="121"/>
      <c r="Q12" s="122"/>
      <c r="R12" s="71">
        <f>Sheet3!B23</f>
        <v>2570.4</v>
      </c>
    </row>
    <row r="13" spans="1:18" ht="17.649999999999999" x14ac:dyDescent="0.4">
      <c r="A13" s="114"/>
      <c r="B13" s="43"/>
      <c r="C13" s="31"/>
      <c r="D13" s="58"/>
      <c r="E13" s="3"/>
      <c r="G13" s="61"/>
      <c r="H13" s="3"/>
      <c r="I13" s="3"/>
      <c r="L13" s="44"/>
      <c r="M13" s="3"/>
      <c r="O13" s="123" t="s">
        <v>35</v>
      </c>
      <c r="P13" s="124"/>
      <c r="Q13" s="125"/>
      <c r="R13" s="118">
        <f>12*(J6/R12)</f>
        <v>9.3370681605975712</v>
      </c>
    </row>
    <row r="14" spans="1:18" ht="10.5" thickBot="1" x14ac:dyDescent="0.45">
      <c r="A14" s="114"/>
      <c r="B14" s="57"/>
      <c r="C14" s="31"/>
      <c r="D14" s="58"/>
      <c r="E14" s="3"/>
      <c r="H14" s="3"/>
      <c r="I14" s="3"/>
      <c r="L14" s="44"/>
      <c r="M14" s="3"/>
      <c r="O14" s="126"/>
      <c r="P14" s="127"/>
      <c r="Q14" s="128"/>
      <c r="R14" s="119"/>
    </row>
    <row r="15" spans="1:18" ht="10.5" thickBot="1" x14ac:dyDescent="0.45">
      <c r="A15" s="115"/>
      <c r="B15" s="62"/>
      <c r="C15" s="46"/>
      <c r="D15" s="63"/>
      <c r="E15" s="48"/>
      <c r="F15" s="47"/>
      <c r="G15" s="47"/>
      <c r="H15" s="48"/>
      <c r="I15" s="48"/>
      <c r="J15" s="47"/>
      <c r="K15" s="47"/>
      <c r="L15" s="49"/>
      <c r="M15" s="3"/>
    </row>
    <row r="16" spans="1:18" s="8" customFormat="1" ht="18.75" customHeight="1" thickBot="1" x14ac:dyDescent="0.45"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131" t="s">
        <v>61</v>
      </c>
      <c r="P16" s="132"/>
      <c r="Q16" s="72">
        <f>Sheet3!P2</f>
        <v>3000</v>
      </c>
      <c r="R16" s="52"/>
    </row>
    <row r="17" spans="1:18" s="85" customFormat="1" ht="80.25" customHeight="1" thickBot="1" x14ac:dyDescent="0.45">
      <c r="A17" s="113" t="s">
        <v>54</v>
      </c>
      <c r="B17" s="82"/>
      <c r="C17" s="36" t="s">
        <v>49</v>
      </c>
      <c r="D17" s="83"/>
      <c r="E17" s="37" t="s">
        <v>42</v>
      </c>
      <c r="F17" s="84"/>
      <c r="G17" s="83"/>
      <c r="H17" s="90" t="s">
        <v>50</v>
      </c>
      <c r="I17" s="83"/>
      <c r="J17" s="36" t="s">
        <v>51</v>
      </c>
      <c r="K17" s="83"/>
      <c r="L17" s="89" t="s">
        <v>52</v>
      </c>
      <c r="N17" s="86"/>
      <c r="O17" s="94" t="s">
        <v>21</v>
      </c>
      <c r="P17" s="28"/>
      <c r="Q17" s="87">
        <f>Sheet3!P3</f>
        <v>0</v>
      </c>
      <c r="R17" s="88"/>
    </row>
    <row r="18" spans="1:18" ht="17.649999999999999" customHeight="1" x14ac:dyDescent="0.4">
      <c r="A18" s="114"/>
      <c r="B18" s="39"/>
      <c r="C18" s="31"/>
      <c r="D18"/>
      <c r="F18" s="40"/>
      <c r="G18" s="3"/>
      <c r="H18" s="129">
        <v>10</v>
      </c>
      <c r="K18" s="41"/>
      <c r="L18" s="42"/>
      <c r="M18" s="33"/>
      <c r="O18" s="94" t="s">
        <v>19</v>
      </c>
      <c r="Q18" s="73">
        <f>Sheet3!P4</f>
        <v>1800</v>
      </c>
      <c r="R18" s="44"/>
    </row>
    <row r="19" spans="1:18" ht="14.25" customHeight="1" thickBot="1" x14ac:dyDescent="0.45">
      <c r="A19" s="114"/>
      <c r="B19" s="43"/>
      <c r="C19" s="31"/>
      <c r="G19" s="3"/>
      <c r="H19" s="130"/>
      <c r="L19" s="44"/>
      <c r="M19" s="33"/>
      <c r="O19" s="94" t="s">
        <v>23</v>
      </c>
      <c r="Q19" s="73">
        <f>Sheet3!P5</f>
        <v>0</v>
      </c>
      <c r="R19" s="44"/>
    </row>
    <row r="20" spans="1:18" ht="15" customHeight="1" x14ac:dyDescent="0.4">
      <c r="A20" s="114"/>
      <c r="B20" s="43"/>
      <c r="C20" s="31"/>
      <c r="G20" s="3"/>
      <c r="L20" s="44"/>
      <c r="M20" s="33"/>
      <c r="O20" s="94" t="s">
        <v>29</v>
      </c>
      <c r="Q20" s="73">
        <f>Sheet3!P6</f>
        <v>0</v>
      </c>
      <c r="R20" s="44"/>
    </row>
    <row r="21" spans="1:18" ht="25.5" customHeight="1" x14ac:dyDescent="0.4">
      <c r="A21" s="114"/>
      <c r="B21" s="43"/>
      <c r="C21" s="31"/>
      <c r="G21" s="3"/>
      <c r="L21" s="44"/>
      <c r="M21" s="33"/>
      <c r="O21" s="97" t="s">
        <v>58</v>
      </c>
      <c r="P21" s="65"/>
      <c r="Q21" s="98">
        <f>Sheet3!P8</f>
        <v>0</v>
      </c>
      <c r="R21" s="44"/>
    </row>
    <row r="22" spans="1:18" ht="19.5" customHeight="1" x14ac:dyDescent="0.4">
      <c r="A22" s="114"/>
      <c r="B22" s="43"/>
      <c r="C22" s="31"/>
      <c r="G22" s="3"/>
      <c r="L22" s="44"/>
      <c r="M22" s="33"/>
      <c r="O22" s="94" t="s">
        <v>24</v>
      </c>
      <c r="Q22" s="73">
        <f>Sheet3!P7</f>
        <v>17000</v>
      </c>
      <c r="R22" s="44"/>
    </row>
    <row r="23" spans="1:18" ht="39.75" customHeight="1" thickBot="1" x14ac:dyDescent="0.45">
      <c r="A23" s="115"/>
      <c r="B23" s="45"/>
      <c r="C23" s="46"/>
      <c r="D23" s="47"/>
      <c r="E23" s="47"/>
      <c r="F23" s="47"/>
      <c r="G23" s="48"/>
      <c r="H23" s="47"/>
      <c r="I23" s="47"/>
      <c r="J23" s="47"/>
      <c r="K23" s="47"/>
      <c r="L23" s="49"/>
      <c r="M23" s="33"/>
      <c r="O23" s="95" t="s">
        <v>36</v>
      </c>
      <c r="P23" s="66"/>
      <c r="Q23" s="67">
        <f>SUM(Q16:Q22)</f>
        <v>21800</v>
      </c>
      <c r="R23" s="44"/>
    </row>
    <row r="24" spans="1:18" x14ac:dyDescent="0.4">
      <c r="C24" s="31"/>
      <c r="G24" s="3"/>
      <c r="H24" s="34"/>
      <c r="M24" s="33"/>
      <c r="O24" s="43"/>
      <c r="R24" s="44"/>
    </row>
    <row r="25" spans="1:18" ht="15" x14ac:dyDescent="0.4">
      <c r="C25" s="29"/>
      <c r="M25" s="33"/>
      <c r="O25" s="112" t="s">
        <v>44</v>
      </c>
      <c r="P25" s="112"/>
      <c r="Q25" s="112"/>
      <c r="R25" s="68">
        <f>-J6+D6</f>
        <v>-1500</v>
      </c>
    </row>
    <row r="26" spans="1:18" ht="34.5" customHeight="1" x14ac:dyDescent="0.4">
      <c r="B26" s="3"/>
      <c r="O26" s="112" t="s">
        <v>38</v>
      </c>
      <c r="P26" s="112"/>
      <c r="Q26" s="112"/>
      <c r="R26" s="69">
        <f>R12*3</f>
        <v>7711.2000000000007</v>
      </c>
    </row>
    <row r="27" spans="1:18" ht="11.85" customHeight="1" thickBot="1" x14ac:dyDescent="0.45">
      <c r="O27" s="112" t="s">
        <v>37</v>
      </c>
      <c r="P27" s="112"/>
      <c r="Q27" s="112"/>
      <c r="R27" s="70">
        <f>Q23+R25+R26</f>
        <v>28011.200000000001</v>
      </c>
    </row>
    <row r="28" spans="1:18" ht="10.15" customHeight="1" x14ac:dyDescent="0.4">
      <c r="B28" s="30"/>
      <c r="E28" s="10"/>
      <c r="F28" s="30"/>
      <c r="H28" s="30"/>
      <c r="J28" s="30"/>
    </row>
    <row r="29" spans="1:18" ht="15" customHeight="1" x14ac:dyDescent="0.4"/>
    <row r="30" spans="1:18" ht="15" customHeight="1" x14ac:dyDescent="0.4"/>
    <row r="31" spans="1:18" ht="41.25" customHeight="1" x14ac:dyDescent="0.4"/>
  </sheetData>
  <sheetProtection algorithmName="SHA-512" hashValue="vQ9bBPo9NvGmd3yzsQxAFYMy0nnsVFbKDvY7G7XFrjK1IizNjRVP7c/A6BKRvEi4C40YCq3sUp7UiF+hHaoESw==" saltValue="MzmY42A4vh75/5nSlNkIVg==" spinCount="100000" sheet="1" selectLockedCells="1"/>
  <mergeCells count="17">
    <mergeCell ref="B2:G3"/>
    <mergeCell ref="K2:L3"/>
    <mergeCell ref="H4:J4"/>
    <mergeCell ref="K4:L4"/>
    <mergeCell ref="H2:J3"/>
    <mergeCell ref="O2:Q2"/>
    <mergeCell ref="R13:R14"/>
    <mergeCell ref="O12:Q12"/>
    <mergeCell ref="O13:Q14"/>
    <mergeCell ref="H18:H19"/>
    <mergeCell ref="O16:P16"/>
    <mergeCell ref="O10:P10"/>
    <mergeCell ref="O25:Q25"/>
    <mergeCell ref="O26:Q26"/>
    <mergeCell ref="O27:Q27"/>
    <mergeCell ref="A5:A15"/>
    <mergeCell ref="A17:A23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9" r:id="rId4" name="List Box 27">
              <controlPr locked="0" defaultSize="0" autoLine="0" autoPict="0">
                <anchor moveWithCells="1">
                  <from>
                    <xdr:col>9</xdr:col>
                    <xdr:colOff>19050</xdr:colOff>
                    <xdr:row>8</xdr:row>
                    <xdr:rowOff>0</xdr:rowOff>
                  </from>
                  <to>
                    <xdr:col>10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5" name="List Box 23">
              <controlPr locked="0" defaultSize="0" autoLine="0" autoPict="0">
                <anchor moveWithCells="1">
                  <from>
                    <xdr:col>2</xdr:col>
                    <xdr:colOff>0</xdr:colOff>
                    <xdr:row>7</xdr:row>
                    <xdr:rowOff>981075</xdr:rowOff>
                  </from>
                  <to>
                    <xdr:col>2</xdr:col>
                    <xdr:colOff>1019175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6" name="List Box 25">
              <controlPr locked="0" defaultSize="0" autoLine="0" autoPict="0">
                <anchor moveWithCells="1">
                  <from>
                    <xdr:col>4</xdr:col>
                    <xdr:colOff>0</xdr:colOff>
                    <xdr:row>8</xdr:row>
                    <xdr:rowOff>9525</xdr:rowOff>
                  </from>
                  <to>
                    <xdr:col>4</xdr:col>
                    <xdr:colOff>704850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7" name="List Box 26">
              <controlPr locked="0" defaultSize="0" autoLine="0" autoPict="0">
                <anchor moveWithCells="1">
                  <from>
                    <xdr:col>6</xdr:col>
                    <xdr:colOff>361950</xdr:colOff>
                    <xdr:row>8</xdr:row>
                    <xdr:rowOff>9525</xdr:rowOff>
                  </from>
                  <to>
                    <xdr:col>8</xdr:col>
                    <xdr:colOff>9525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List Box 28">
              <controlPr locked="0" defaultSize="0" autoLine="0" autoPict="0">
                <anchor moveWithCells="1">
                  <from>
                    <xdr:col>11</xdr:col>
                    <xdr:colOff>9525</xdr:colOff>
                    <xdr:row>8</xdr:row>
                    <xdr:rowOff>4763</xdr:rowOff>
                  </from>
                  <to>
                    <xdr:col>11</xdr:col>
                    <xdr:colOff>1100138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List Box 29">
              <controlPr locked="0" defaultSize="0" print="0" autoLine="0" autoPict="0">
                <anchor moveWithCells="1">
                  <from>
                    <xdr:col>2</xdr:col>
                    <xdr:colOff>0</xdr:colOff>
                    <xdr:row>16</xdr:row>
                    <xdr:rowOff>1000125</xdr:rowOff>
                  </from>
                  <to>
                    <xdr:col>2</xdr:col>
                    <xdr:colOff>1009650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0" name="List Box 30">
              <controlPr locked="0" defaultSize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5</xdr:col>
                    <xdr:colOff>9525</xdr:colOff>
                    <xdr:row>22</xdr:row>
                    <xdr:rowOff>385763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1" name="List Box 31">
              <controlPr locked="0" defaultSize="0" print="0" autoLine="0" autoPict="0">
                <anchor moveWithCells="1">
                  <from>
                    <xdr:col>9</xdr:col>
                    <xdr:colOff>28575</xdr:colOff>
                    <xdr:row>17</xdr:row>
                    <xdr:rowOff>19050</xdr:rowOff>
                  </from>
                  <to>
                    <xdr:col>10</xdr:col>
                    <xdr:colOff>0</xdr:colOff>
                    <xdr:row>22</xdr:row>
                    <xdr:rowOff>376238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2" name="List Box 32">
              <controlPr locked="0" defaultSize="0" autoLine="0" autoPict="0">
                <anchor moveWithCells="1">
                  <from>
                    <xdr:col>11</xdr:col>
                    <xdr:colOff>9525</xdr:colOff>
                    <xdr:row>17</xdr:row>
                    <xdr:rowOff>0</xdr:rowOff>
                  </from>
                  <to>
                    <xdr:col>11</xdr:col>
                    <xdr:colOff>1133475</xdr:colOff>
                    <xdr:row>22</xdr:row>
                    <xdr:rowOff>385763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3" name="Drop Down 34">
              <controlPr defaultSize="0" autoLine="0" autoPict="0">
                <anchor moveWithCells="1">
                  <from>
                    <xdr:col>1</xdr:col>
                    <xdr:colOff>152400</xdr:colOff>
                    <xdr:row>7</xdr:row>
                    <xdr:rowOff>142875</xdr:rowOff>
                  </from>
                  <to>
                    <xdr:col>1</xdr:col>
                    <xdr:colOff>695325</xdr:colOff>
                    <xdr:row>7</xdr:row>
                    <xdr:rowOff>847725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D251-9873-4531-959C-28392BE240DE}">
  <sheetPr codeName="Sheet11"/>
  <dimension ref="A1:P37"/>
  <sheetViews>
    <sheetView topLeftCell="F1" zoomScale="95" zoomScaleNormal="95" workbookViewId="0">
      <selection activeCell="K21" sqref="K21"/>
    </sheetView>
  </sheetViews>
  <sheetFormatPr defaultRowHeight="13.15" x14ac:dyDescent="0.4"/>
  <cols>
    <col min="1" max="1" width="28.85546875" bestFit="1" customWidth="1"/>
    <col min="2" max="2" width="10" bestFit="1" customWidth="1"/>
    <col min="6" max="6" width="12.92578125" customWidth="1"/>
    <col min="7" max="7" width="12.35546875" customWidth="1"/>
    <col min="8" max="8" width="11.35546875" bestFit="1" customWidth="1"/>
    <col min="10" max="10" width="11.640625" customWidth="1"/>
    <col min="11" max="11" width="12.5" customWidth="1"/>
    <col min="13" max="13" width="11.140625" customWidth="1"/>
    <col min="15" max="15" width="23.5" bestFit="1" customWidth="1"/>
    <col min="16" max="16" width="10.35546875" customWidth="1"/>
  </cols>
  <sheetData>
    <row r="1" spans="1:16" s="13" customFormat="1" x14ac:dyDescent="0.4">
      <c r="A1" s="111" t="s">
        <v>1</v>
      </c>
      <c r="B1" s="20">
        <v>2</v>
      </c>
      <c r="F1" s="150" t="s">
        <v>26</v>
      </c>
      <c r="G1" s="151"/>
      <c r="H1" s="21">
        <v>36</v>
      </c>
      <c r="I1" s="21"/>
    </row>
    <row r="2" spans="1:16" s="13" customFormat="1" x14ac:dyDescent="0.4">
      <c r="A2" s="14" t="s">
        <v>7</v>
      </c>
      <c r="B2" s="20">
        <v>2</v>
      </c>
      <c r="F2" s="150" t="s">
        <v>18</v>
      </c>
      <c r="G2" s="151"/>
      <c r="H2" s="13">
        <f>'Return on Investment'!D6</f>
        <v>500</v>
      </c>
      <c r="O2" s="12" t="s">
        <v>55</v>
      </c>
      <c r="P2" s="22">
        <f>IF(F21=0,0,(H2*(H1/F21)))</f>
        <v>3000</v>
      </c>
    </row>
    <row r="3" spans="1:16" s="13" customFormat="1" x14ac:dyDescent="0.4">
      <c r="A3" s="14" t="s">
        <v>13</v>
      </c>
      <c r="B3" s="20">
        <v>1</v>
      </c>
      <c r="F3" s="152" t="s">
        <v>22</v>
      </c>
      <c r="G3" s="149"/>
      <c r="H3" s="13">
        <f>'Return on Investment'!J6</f>
        <v>2000</v>
      </c>
      <c r="O3" s="12" t="s">
        <v>21</v>
      </c>
      <c r="P3" s="22">
        <f>IF(G21=0,0,G21*F35*(H1/F21))</f>
        <v>0</v>
      </c>
    </row>
    <row r="4" spans="1:16" s="13" customFormat="1" x14ac:dyDescent="0.4">
      <c r="A4" s="14" t="s">
        <v>9</v>
      </c>
      <c r="B4" s="20">
        <v>2</v>
      </c>
      <c r="F4" s="152" t="s">
        <v>25</v>
      </c>
      <c r="G4" s="149"/>
      <c r="H4" s="13">
        <f>'Return on Investment'!H18</f>
        <v>10</v>
      </c>
      <c r="O4" s="13" t="s">
        <v>19</v>
      </c>
      <c r="P4" s="22">
        <f>IF(J21=0,0,K21*(H1/J21))</f>
        <v>1800</v>
      </c>
    </row>
    <row r="5" spans="1:16" s="13" customFormat="1" x14ac:dyDescent="0.4">
      <c r="A5" s="14" t="s">
        <v>8</v>
      </c>
      <c r="B5" s="20">
        <v>3</v>
      </c>
      <c r="F5" s="152" t="s">
        <v>27</v>
      </c>
      <c r="G5" s="149"/>
      <c r="H5" s="13">
        <f>IF(F21=0,0,G21*(H1/F21))</f>
        <v>12</v>
      </c>
      <c r="O5" s="12" t="s">
        <v>23</v>
      </c>
      <c r="P5" s="22">
        <f>IF(J35=0,0,(H1/J35)*(K35*F35))</f>
        <v>0</v>
      </c>
    </row>
    <row r="6" spans="1:16" s="13" customFormat="1" x14ac:dyDescent="0.4">
      <c r="A6" s="14" t="s">
        <v>12</v>
      </c>
      <c r="B6" s="20">
        <v>2</v>
      </c>
      <c r="F6" s="152" t="s">
        <v>28</v>
      </c>
      <c r="G6" s="149"/>
      <c r="H6" s="13">
        <f>IF(J35=0,0,K35*(H1/J35))</f>
        <v>12</v>
      </c>
      <c r="O6" s="12" t="s">
        <v>29</v>
      </c>
      <c r="P6" s="22">
        <f>IF(F21=0,0,(M21*F35)*(H1/F21))</f>
        <v>0</v>
      </c>
    </row>
    <row r="7" spans="1:16" s="13" customFormat="1" x14ac:dyDescent="0.4">
      <c r="A7" s="14" t="s">
        <v>11</v>
      </c>
      <c r="B7" s="20">
        <v>2</v>
      </c>
      <c r="F7" s="149"/>
      <c r="G7" s="149"/>
      <c r="O7" s="12" t="s">
        <v>24</v>
      </c>
      <c r="P7" s="22">
        <f>M35*(H4+H5+H6)</f>
        <v>17000</v>
      </c>
    </row>
    <row r="8" spans="1:16" s="13" customFormat="1" x14ac:dyDescent="0.4">
      <c r="A8" s="14" t="s">
        <v>14</v>
      </c>
      <c r="B8" s="20">
        <v>2</v>
      </c>
      <c r="O8" s="12" t="s">
        <v>57</v>
      </c>
      <c r="P8" s="13">
        <f>H4*F35</f>
        <v>0</v>
      </c>
    </row>
    <row r="9" spans="1:16" s="13" customFormat="1" x14ac:dyDescent="0.4">
      <c r="A9" s="15" t="s">
        <v>10</v>
      </c>
      <c r="B9" s="20">
        <v>2</v>
      </c>
    </row>
    <row r="11" spans="1:16" ht="39.75" customHeight="1" x14ac:dyDescent="0.4">
      <c r="F11" s="4" t="s">
        <v>1</v>
      </c>
      <c r="G11" s="4" t="s">
        <v>7</v>
      </c>
      <c r="J11" s="5" t="s">
        <v>9</v>
      </c>
      <c r="K11" s="5" t="s">
        <v>8</v>
      </c>
      <c r="M11" s="5" t="s">
        <v>14</v>
      </c>
    </row>
    <row r="12" spans="1:16" ht="39.75" customHeight="1" x14ac:dyDescent="0.4">
      <c r="F12" s="4"/>
      <c r="G12" s="4"/>
      <c r="J12" s="6"/>
      <c r="K12" s="5"/>
      <c r="M12" s="5"/>
    </row>
    <row r="13" spans="1:16" ht="19.149999999999999" customHeight="1" x14ac:dyDescent="0.4">
      <c r="E13" s="16">
        <v>1</v>
      </c>
      <c r="F13" s="104">
        <v>0</v>
      </c>
      <c r="G13" s="104">
        <v>0</v>
      </c>
      <c r="H13" s="109">
        <v>1</v>
      </c>
      <c r="I13" s="109">
        <v>1</v>
      </c>
      <c r="J13" s="104">
        <v>0</v>
      </c>
      <c r="K13" s="104">
        <v>0</v>
      </c>
      <c r="L13" s="109">
        <v>1</v>
      </c>
      <c r="M13" s="104">
        <v>0</v>
      </c>
      <c r="N13" s="99">
        <v>1</v>
      </c>
    </row>
    <row r="14" spans="1:16" ht="19.25" customHeight="1" x14ac:dyDescent="0.4">
      <c r="A14" s="11" t="s">
        <v>16</v>
      </c>
      <c r="B14" s="17">
        <f>'Return on Investment'!Q4</f>
        <v>85</v>
      </c>
      <c r="E14" s="16">
        <v>2</v>
      </c>
      <c r="F14" s="104">
        <v>6</v>
      </c>
      <c r="G14" s="104">
        <v>2</v>
      </c>
      <c r="H14" s="109">
        <v>2</v>
      </c>
      <c r="I14" s="109">
        <v>2</v>
      </c>
      <c r="J14" s="104">
        <v>6</v>
      </c>
      <c r="K14" s="104">
        <v>150</v>
      </c>
      <c r="L14" s="109">
        <v>2</v>
      </c>
      <c r="M14" s="104">
        <v>2</v>
      </c>
      <c r="N14" s="99">
        <v>2</v>
      </c>
    </row>
    <row r="15" spans="1:16" ht="19.25" customHeight="1" x14ac:dyDescent="0.4">
      <c r="A15" s="11" t="s">
        <v>2</v>
      </c>
      <c r="B15" s="18">
        <f>1/'Return on Investment'!Q5</f>
        <v>1.25</v>
      </c>
      <c r="E15" s="16">
        <v>3</v>
      </c>
      <c r="F15" s="104">
        <v>12</v>
      </c>
      <c r="G15" s="104">
        <v>4</v>
      </c>
      <c r="H15" s="109">
        <v>3</v>
      </c>
      <c r="I15" s="109">
        <v>3</v>
      </c>
      <c r="J15" s="104">
        <v>12</v>
      </c>
      <c r="K15" s="104">
        <v>300</v>
      </c>
      <c r="L15" s="109">
        <v>3</v>
      </c>
      <c r="M15" s="104">
        <v>4</v>
      </c>
      <c r="N15" s="99">
        <v>3</v>
      </c>
    </row>
    <row r="16" spans="1:16" ht="19.25" customHeight="1" x14ac:dyDescent="0.4">
      <c r="A16" s="2" t="s">
        <v>3</v>
      </c>
      <c r="B16" s="19">
        <f>'Return on Investment'!Q6</f>
        <v>48</v>
      </c>
      <c r="E16" s="16">
        <v>4</v>
      </c>
      <c r="F16" s="104">
        <v>18</v>
      </c>
      <c r="G16" s="105">
        <v>8</v>
      </c>
      <c r="H16" s="109">
        <v>4</v>
      </c>
      <c r="I16" s="109">
        <v>4</v>
      </c>
      <c r="J16" s="104">
        <v>18</v>
      </c>
      <c r="K16" s="104">
        <v>450</v>
      </c>
      <c r="L16" s="109">
        <v>4</v>
      </c>
      <c r="M16" s="105">
        <v>6</v>
      </c>
      <c r="N16" s="99">
        <v>4</v>
      </c>
    </row>
    <row r="17" spans="1:15" ht="19.25" customHeight="1" x14ac:dyDescent="0.4">
      <c r="A17" s="2" t="s">
        <v>4</v>
      </c>
      <c r="B17" s="19">
        <f>'Return on Investment'!Q8</f>
        <v>7</v>
      </c>
      <c r="E17" s="16">
        <v>5</v>
      </c>
      <c r="F17" s="104">
        <v>24</v>
      </c>
      <c r="G17" s="104">
        <v>12</v>
      </c>
      <c r="H17" s="109">
        <v>5</v>
      </c>
      <c r="I17" s="109">
        <v>5</v>
      </c>
      <c r="J17" s="104">
        <v>24</v>
      </c>
      <c r="K17" s="104">
        <v>600</v>
      </c>
      <c r="L17" s="109">
        <v>5</v>
      </c>
      <c r="M17" s="104">
        <v>8</v>
      </c>
      <c r="N17" s="99">
        <v>5</v>
      </c>
      <c r="O17" s="9"/>
    </row>
    <row r="18" spans="1:15" ht="19.25" customHeight="1" x14ac:dyDescent="0.4">
      <c r="A18" s="2" t="s">
        <v>5</v>
      </c>
      <c r="B18" s="19">
        <f>'Return on Investment'!Q9</f>
        <v>24</v>
      </c>
      <c r="E18" s="16">
        <v>6</v>
      </c>
      <c r="F18" s="104">
        <v>30</v>
      </c>
      <c r="G18" s="104">
        <v>16</v>
      </c>
      <c r="H18" s="109">
        <v>6</v>
      </c>
      <c r="I18" s="109">
        <v>6</v>
      </c>
      <c r="J18" s="104">
        <v>30</v>
      </c>
      <c r="K18" s="104">
        <v>750</v>
      </c>
      <c r="L18" s="109">
        <v>6</v>
      </c>
      <c r="M18" s="104">
        <v>12</v>
      </c>
      <c r="N18" s="99">
        <v>6</v>
      </c>
    </row>
    <row r="19" spans="1:15" ht="19.25" customHeight="1" x14ac:dyDescent="0.4">
      <c r="A19" s="1" t="s">
        <v>32</v>
      </c>
      <c r="B19" s="26">
        <f>(B16*B17*B18)*(B14*B15)</f>
        <v>856800</v>
      </c>
      <c r="E19" s="16">
        <v>7</v>
      </c>
      <c r="F19" s="104">
        <v>36</v>
      </c>
      <c r="G19" s="104">
        <v>20</v>
      </c>
      <c r="H19" s="109">
        <v>7</v>
      </c>
      <c r="I19" s="109">
        <v>7</v>
      </c>
      <c r="J19" s="104">
        <v>36</v>
      </c>
      <c r="K19" s="104">
        <v>900</v>
      </c>
      <c r="L19" s="109">
        <v>7</v>
      </c>
      <c r="M19" s="104">
        <v>16</v>
      </c>
      <c r="N19" s="99">
        <v>7</v>
      </c>
    </row>
    <row r="20" spans="1:15" ht="19.25" customHeight="1" x14ac:dyDescent="0.4">
      <c r="A20" s="1" t="s">
        <v>0</v>
      </c>
      <c r="B20" s="27">
        <f>'Return on Investment'!Q3</f>
        <v>0.15</v>
      </c>
      <c r="F20" s="108"/>
      <c r="G20" s="104">
        <v>24</v>
      </c>
      <c r="H20" s="109">
        <v>8</v>
      </c>
      <c r="I20" s="109"/>
      <c r="J20" s="110"/>
      <c r="K20" s="104">
        <v>1050</v>
      </c>
      <c r="L20" s="109">
        <v>8</v>
      </c>
      <c r="M20" s="104">
        <v>20</v>
      </c>
      <c r="N20" s="99">
        <v>8</v>
      </c>
    </row>
    <row r="21" spans="1:15" ht="19.25" customHeight="1" x14ac:dyDescent="0.4">
      <c r="A21" s="1" t="s">
        <v>31</v>
      </c>
      <c r="B21" s="25">
        <f>B19*B20</f>
        <v>128520</v>
      </c>
      <c r="F21" s="102">
        <f>IF(CRC=1,F13,IF(CRC=2,F14,IF(CRC=3,F15,IF(CRC=4,F16,IF(CRC=5,F17,IF(CRC=6,F18,IF(CRC=7,F19,"")))))))</f>
        <v>6</v>
      </c>
      <c r="G21" s="102">
        <f>IF(MHtoR=1,G13,IF(MHtoR=2,G14,IF(MHtoR=3,G15,IF(MHtoR=4,G16,IF(MHtoR=5,G17,IF(MHtoR=6,G18,IF(MHtoR=7,G19,IF(MHtoR=8,G20,""))))))))</f>
        <v>2</v>
      </c>
      <c r="H21" s="109"/>
      <c r="I21" s="100"/>
      <c r="J21" s="102">
        <f>IF(RPCycle=1,J13,IF(RPCycle=2,J14,IF(RPCycle=3,J15,IF(RPCycle=4,J16,IF(RPCycle=5,J17,IF(RPCycle=6,J18,IF(RPCycle=7,J19,"")))))))</f>
        <v>6</v>
      </c>
      <c r="K21" s="102">
        <f>IF(RPC=1,K13,IF(RPC=2,K14,IF(RPC=3,K15,IF(RPC=4,K16,IF(RPC=5,K17,IF(RPC=6,K18,IF(RPC=7,K19,IF(RPC=8,K20,""))))))))</f>
        <v>300</v>
      </c>
      <c r="L21" s="99"/>
      <c r="M21" s="102">
        <f>IF(Laser=1,M13,IF(Laser=2,M14,IF(Laser=3,M15,IF(Laser=4,M16,IF(Laser=5,M17,IF(Laser=6,M18,IF(Laser=7,M19,IF(Laser=8,M20,""))))))))</f>
        <v>2</v>
      </c>
      <c r="N21" s="99"/>
    </row>
    <row r="22" spans="1:15" ht="19.25" customHeight="1" x14ac:dyDescent="0.4">
      <c r="H22" s="99"/>
    </row>
    <row r="23" spans="1:15" ht="19.25" customHeight="1" x14ac:dyDescent="0.4">
      <c r="A23" s="2" t="s">
        <v>6</v>
      </c>
      <c r="B23" s="24">
        <f>B21*'Return on Investment'!Q11</f>
        <v>2570.4</v>
      </c>
      <c r="F23" s="101"/>
      <c r="G23" s="101"/>
      <c r="H23" s="100"/>
      <c r="I23" s="100"/>
      <c r="J23" s="101"/>
      <c r="K23" s="101"/>
      <c r="L23" s="100"/>
      <c r="M23" s="101"/>
      <c r="N23" s="100"/>
    </row>
    <row r="24" spans="1:15" ht="31.5" customHeight="1" x14ac:dyDescent="0.4">
      <c r="A24" s="1" t="s">
        <v>33</v>
      </c>
      <c r="F24" s="5" t="s">
        <v>13</v>
      </c>
      <c r="G24" s="8"/>
      <c r="H24" s="100"/>
      <c r="I24" s="100"/>
      <c r="J24" s="5" t="s">
        <v>12</v>
      </c>
      <c r="K24" s="5" t="s">
        <v>11</v>
      </c>
      <c r="L24" s="100"/>
      <c r="M24" s="7" t="s">
        <v>10</v>
      </c>
      <c r="N24" s="100"/>
    </row>
    <row r="25" spans="1:15" ht="13.15" customHeight="1" x14ac:dyDescent="0.4">
      <c r="A25" s="1"/>
      <c r="F25" s="5"/>
      <c r="G25" s="8"/>
      <c r="H25" s="100"/>
      <c r="I25" s="100"/>
      <c r="J25" s="5"/>
      <c r="K25" s="5"/>
      <c r="L25" s="100"/>
      <c r="M25" s="7"/>
      <c r="N25" s="100"/>
    </row>
    <row r="26" spans="1:15" ht="19.25" customHeight="1" x14ac:dyDescent="0.4">
      <c r="A26" s="1" t="s">
        <v>20</v>
      </c>
      <c r="B26" s="19">
        <f>B23*(H1/12)</f>
        <v>7711.2000000000007</v>
      </c>
      <c r="F26" s="104">
        <v>0</v>
      </c>
      <c r="G26" s="99">
        <v>1</v>
      </c>
      <c r="H26" s="100"/>
      <c r="I26" s="99">
        <v>1</v>
      </c>
      <c r="J26" s="104">
        <v>0</v>
      </c>
      <c r="K26" s="104">
        <v>0</v>
      </c>
      <c r="L26" s="99">
        <v>1</v>
      </c>
      <c r="M26" s="107">
        <v>0</v>
      </c>
      <c r="N26" s="99">
        <v>1</v>
      </c>
    </row>
    <row r="27" spans="1:15" ht="19.25" customHeight="1" x14ac:dyDescent="0.4">
      <c r="A27" t="s">
        <v>60</v>
      </c>
      <c r="B27" s="24">
        <f>B19</f>
        <v>856800</v>
      </c>
      <c r="F27" s="104">
        <v>20</v>
      </c>
      <c r="G27" s="99">
        <v>2</v>
      </c>
      <c r="H27" s="100"/>
      <c r="I27" s="99">
        <v>2</v>
      </c>
      <c r="J27" s="104">
        <v>6</v>
      </c>
      <c r="K27" s="104">
        <v>2</v>
      </c>
      <c r="L27" s="99">
        <v>2</v>
      </c>
      <c r="M27" s="107">
        <v>500</v>
      </c>
      <c r="N27" s="99">
        <v>2</v>
      </c>
    </row>
    <row r="28" spans="1:15" ht="19.25" customHeight="1" x14ac:dyDescent="0.4">
      <c r="F28" s="104">
        <v>25</v>
      </c>
      <c r="G28" s="99">
        <v>3</v>
      </c>
      <c r="H28" s="100"/>
      <c r="I28" s="99">
        <v>3</v>
      </c>
      <c r="J28" s="104">
        <v>12</v>
      </c>
      <c r="K28" s="104">
        <v>3</v>
      </c>
      <c r="L28" s="99">
        <v>3</v>
      </c>
      <c r="M28" s="107">
        <v>1000</v>
      </c>
      <c r="N28" s="99">
        <v>3</v>
      </c>
    </row>
    <row r="29" spans="1:15" ht="19.25" customHeight="1" x14ac:dyDescent="0.4">
      <c r="A29" s="23"/>
      <c r="F29" s="104">
        <v>30</v>
      </c>
      <c r="G29" s="99">
        <v>4</v>
      </c>
      <c r="H29" s="100"/>
      <c r="I29" s="99">
        <v>4</v>
      </c>
      <c r="J29" s="104">
        <v>18</v>
      </c>
      <c r="K29" s="105">
        <v>4</v>
      </c>
      <c r="L29" s="99">
        <v>4</v>
      </c>
      <c r="M29" s="107">
        <v>2000</v>
      </c>
      <c r="N29" s="99">
        <v>4</v>
      </c>
    </row>
    <row r="30" spans="1:15" ht="19.25" customHeight="1" x14ac:dyDescent="0.4">
      <c r="F30" s="104">
        <v>35</v>
      </c>
      <c r="G30" s="99">
        <v>5</v>
      </c>
      <c r="H30" s="100"/>
      <c r="I30" s="99">
        <v>5</v>
      </c>
      <c r="J30" s="104">
        <v>24</v>
      </c>
      <c r="K30" s="104">
        <v>6</v>
      </c>
      <c r="L30" s="99">
        <v>5</v>
      </c>
      <c r="M30" s="107">
        <v>5000</v>
      </c>
      <c r="N30" s="99">
        <v>5</v>
      </c>
    </row>
    <row r="31" spans="1:15" ht="19.25" customHeight="1" x14ac:dyDescent="0.4">
      <c r="F31" s="104">
        <v>40</v>
      </c>
      <c r="G31" s="99">
        <v>6</v>
      </c>
      <c r="H31" s="100"/>
      <c r="I31" s="99">
        <v>6</v>
      </c>
      <c r="J31" s="104">
        <v>30</v>
      </c>
      <c r="K31" s="104">
        <v>8</v>
      </c>
      <c r="L31" s="99">
        <v>6</v>
      </c>
      <c r="M31" s="107">
        <v>7500</v>
      </c>
      <c r="N31" s="99">
        <v>6</v>
      </c>
    </row>
    <row r="32" spans="1:15" ht="19.25" customHeight="1" x14ac:dyDescent="0.4">
      <c r="F32" s="104">
        <v>45</v>
      </c>
      <c r="G32" s="99">
        <v>7</v>
      </c>
      <c r="H32" s="100"/>
      <c r="I32" s="99">
        <v>7</v>
      </c>
      <c r="J32" s="104">
        <v>36</v>
      </c>
      <c r="K32" s="104">
        <v>10</v>
      </c>
      <c r="L32" s="99">
        <v>7</v>
      </c>
      <c r="M32" s="107">
        <v>10000</v>
      </c>
      <c r="N32" s="99">
        <v>7</v>
      </c>
    </row>
    <row r="33" spans="6:14" ht="19.25" customHeight="1" x14ac:dyDescent="0.4">
      <c r="F33" s="104">
        <v>50</v>
      </c>
      <c r="G33" s="99">
        <v>8</v>
      </c>
      <c r="H33" s="100"/>
      <c r="I33" s="100"/>
      <c r="J33" s="106"/>
      <c r="K33" s="104">
        <v>12</v>
      </c>
      <c r="L33" s="99">
        <v>8</v>
      </c>
      <c r="M33" s="107">
        <v>12500</v>
      </c>
      <c r="N33" s="99">
        <v>8</v>
      </c>
    </row>
    <row r="34" spans="6:14" ht="19.25" customHeight="1" x14ac:dyDescent="0.4">
      <c r="F34" s="100"/>
      <c r="G34" s="100"/>
      <c r="H34" s="100"/>
      <c r="I34" s="100"/>
      <c r="J34" s="100"/>
      <c r="K34" s="100"/>
      <c r="L34" s="99"/>
      <c r="M34" s="107">
        <v>15000</v>
      </c>
      <c r="N34" s="99">
        <v>9</v>
      </c>
    </row>
    <row r="35" spans="6:14" ht="19.25" customHeight="1" x14ac:dyDescent="0.4">
      <c r="F35" s="102">
        <f>IF(LCH=1,F26,IF(LCH=2,F27,IF(LCH=3,F28,IF(LCH=4,F29,IF(LCH=5,F30,IF(LCH=6,F31,IF(LCH=7,F32,IF(LCH=8,F33,""))))))))</f>
        <v>0</v>
      </c>
      <c r="G35" s="100"/>
      <c r="H35" s="100"/>
      <c r="I35" s="100"/>
      <c r="J35" s="102">
        <f>IF(RSI=1,J26,IF(RSI=2,J27,IF(RSI=3,J28,IF(RSI=4,J29,IF(RSI=5,J30,IF(RSI=6,J31,IF(RSI=7,J32,"")))))))</f>
        <v>6</v>
      </c>
      <c r="K35" s="102">
        <f>IF(MHtoS=1,K26,IF(MHtoS=2,K27,IF(MHtoS=3,K28,IF(MHtoS=4,K29,IF(MHtoS=5,K30,IF(MHtoS=6,K31,IF(MHtoS=7,K32,IF(MHtoS=8,K33,""))))))))</f>
        <v>2</v>
      </c>
      <c r="L35" s="100"/>
      <c r="M35" s="102">
        <f>IF(LPI=1,M26,IF(LPI=2,M27,IF(LPI=3,M28,IF(LPI=4,M29,IF(LPI=5,M30,IF(LPI=6,M31,IF(LPI=7,M32,IF(LPI=8,M33,IF(LPI=9,M34,"")))))))))</f>
        <v>500</v>
      </c>
      <c r="N35" s="100"/>
    </row>
    <row r="36" spans="6:14" ht="19.25" customHeight="1" x14ac:dyDescent="0.4">
      <c r="F36" s="100"/>
      <c r="G36" s="100"/>
      <c r="H36" s="100"/>
      <c r="I36" s="100"/>
      <c r="J36" s="100"/>
      <c r="K36" s="100"/>
      <c r="L36" s="100"/>
      <c r="M36" s="100"/>
      <c r="N36" s="100"/>
    </row>
    <row r="37" spans="6:14" x14ac:dyDescent="0.4">
      <c r="F37" s="100"/>
      <c r="G37" s="100"/>
      <c r="H37" s="100"/>
      <c r="I37" s="100"/>
      <c r="J37" s="100"/>
      <c r="K37" s="100"/>
      <c r="L37" s="100"/>
      <c r="M37" s="100"/>
      <c r="N37" s="100"/>
    </row>
  </sheetData>
  <mergeCells count="7">
    <mergeCell ref="F7:G7"/>
    <mergeCell ref="F2:G2"/>
    <mergeCell ref="F1:G1"/>
    <mergeCell ref="F3:G3"/>
    <mergeCell ref="F4:G4"/>
    <mergeCell ref="F5:G5"/>
    <mergeCell ref="F6:G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Return on Investment</vt:lpstr>
      <vt:lpstr>Sheet3</vt:lpstr>
      <vt:lpstr>CRC</vt:lpstr>
      <vt:lpstr>Laser</vt:lpstr>
      <vt:lpstr>LCH</vt:lpstr>
      <vt:lpstr>LPI</vt:lpstr>
      <vt:lpstr>MHtoR</vt:lpstr>
      <vt:lpstr>MHtoS</vt:lpstr>
      <vt:lpstr>PartsCost</vt:lpstr>
      <vt:lpstr>RPC</vt:lpstr>
      <vt:lpstr>RPCycle</vt:lpstr>
      <vt:lpstr>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PowerPoint Presentation</dc:title>
  <dc:creator>Steve Hart</dc:creator>
  <cp:lastModifiedBy>Steve Hart</cp:lastModifiedBy>
  <dcterms:created xsi:type="dcterms:W3CDTF">2023-05-02T21:25:04Z</dcterms:created>
  <dcterms:modified xsi:type="dcterms:W3CDTF">2023-10-25T15:14:36Z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Microsoft® PowerPoint® for Microsoft 365</vt:lpwstr>
  </property>
  <property fmtid="{D5CDD505-2E9C-101B-9397-08002B2CF9AE}" pid="4" name="LastSaved">
    <vt:filetime>2023-05-02T00:00:00Z</vt:filetime>
  </property>
  <property fmtid="{D5CDD505-2E9C-101B-9397-08002B2CF9AE}" pid="5" name="Producer">
    <vt:lpwstr>Microsoft® PowerPoint® for Microsoft 365</vt:lpwstr>
  </property>
</Properties>
</file>